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E778" lockStructure="1"/>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Dashboard" sheetId="2" state="visible" r:id="rId2"/>
    <sheet xmlns:r="http://schemas.openxmlformats.org/officeDocument/2006/relationships" name="Gantt" sheetId="3" state="visible" r:id="rId3"/>
    <sheet xmlns:r="http://schemas.openxmlformats.org/officeDocument/2006/relationships" name="Tasks" sheetId="4" state="visible" r:id="rId4"/>
    <sheet xmlns:r="http://schemas.openxmlformats.org/officeDocument/2006/relationships" name="Settings" sheetId="5" state="visible" r:id="rId5"/>
    <sheet xmlns:r="http://schemas.openxmlformats.org/officeDocument/2006/relationships" name="Lang" sheetId="6" state="hidden" r:id="rId6"/>
    <sheet xmlns:r="http://schemas.openxmlformats.org/officeDocument/2006/relationships" name="Calc" sheetId="7" state="hidden" r:id="rId7"/>
  </sheets>
  <definedNames>
    <definedName name="_xlnm.Print_Area" localSheetId="0">'START'!$A$1:$T$41</definedName>
    <definedName name="_xlnm.Print_Area" localSheetId="1">'Dashboard'!$A$1:$T$57</definedName>
    <definedName name="_xlnm.Print_Area" localSheetId="2">'Gantt'!$A$1:$AH$73</definedName>
    <definedName name="_xlnm._FilterDatabase" localSheetId="3" hidden="1">'Tasks'!$A$7:$L$207</definedName>
    <definedName name="_xlnm.Print_Titles" localSheetId="3">'Tasks'!$7:$7</definedName>
    <definedName name="_xlnm.Print_Area" localSheetId="4">'Settings'!$A$1:$T$37</definedName>
  </definedNames>
  <calcPr calcId="124519" fullCalcOnLoad="1"/>
</workbook>
</file>

<file path=xl/styles.xml><?xml version="1.0" encoding="utf-8"?>
<styleSheet xmlns="http://schemas.openxmlformats.org/spreadsheetml/2006/main">
  <numFmts count="6">
    <numFmt numFmtId="164" formatCode="yyyy-mm-dd"/>
    <numFmt numFmtId="165" formatCode="#,##0 &quot;€&quot;;-#,##0 &quot;€&quot;;&quot;–&quot;"/>
    <numFmt numFmtId="166" formatCode="dd.mm.yyyy"/>
    <numFmt numFmtId="167" formatCode=";;;"/>
    <numFmt numFmtId="168" formatCode="dd.mm.yy"/>
    <numFmt numFmtId="169" formatCode="#,##0 &quot;€&quot;;[Color9]-#,##0 &quot;€&quot;;&quot;–&quot;"/>
  </numFmts>
  <fonts count="38">
    <font>
      <name val="Calibri"/>
      <family val="2"/>
      <color theme="1"/>
      <sz val="11"/>
      <scheme val="minor"/>
    </font>
    <font>
      <name val="Calibri"/>
      <b val="1"/>
      <color rgb="00073B3C"/>
      <sz val="20"/>
    </font>
    <font>
      <name val="Calibri"/>
      <b val="1"/>
      <color rgb="00EAF5F7"/>
      <sz val="18"/>
    </font>
    <font>
      <name val="Calibri"/>
      <b val="1"/>
      <color rgb="00EAF5F7"/>
      <sz val="9"/>
    </font>
    <font>
      <name val="Calibri"/>
      <b val="1"/>
      <color rgb="00073B3C"/>
      <sz val="9"/>
    </font>
    <font>
      <name val="Calibri"/>
      <b val="1"/>
      <color rgb="00EAF5F7"/>
      <sz val="11"/>
    </font>
    <font>
      <name val="Calibri"/>
      <b val="1"/>
      <color rgb="00073B3C"/>
      <sz val="12"/>
    </font>
    <font>
      <name val="Calibri"/>
      <i val="1"/>
      <color rgb="009AB5C1"/>
      <sz val="9"/>
    </font>
    <font>
      <name val="Calibri"/>
      <color rgb="009AB5C1"/>
      <sz val="8"/>
    </font>
    <font>
      <name val="Calibri"/>
      <b val="1"/>
      <color rgb="00EAF5F7"/>
      <sz val="16"/>
    </font>
    <font>
      <name val="Calibri"/>
      <color rgb="009AB5C1"/>
      <sz val="9"/>
    </font>
    <font>
      <name val="Calibri"/>
      <b val="1"/>
      <color rgb="00073B3C"/>
      <sz val="10"/>
    </font>
    <font>
      <name val="Calibri"/>
      <b val="1"/>
      <color rgb="001B9299"/>
      <sz val="10"/>
    </font>
    <font>
      <name val="Calibri"/>
      <b val="1"/>
      <color rgb="001B2B36"/>
      <sz val="10"/>
    </font>
    <font>
      <name val="Calibri"/>
      <b val="1"/>
      <color rgb="009AB5C1"/>
      <sz val="9"/>
    </font>
    <font>
      <name val="Calibri"/>
      <b val="1"/>
      <color rgb="00FFAD6A"/>
      <sz val="9"/>
    </font>
    <font>
      <name val="Calibri"/>
      <color rgb="00091522"/>
      <sz val="6"/>
    </font>
    <font>
      <name val="Calibri"/>
      <b val="1"/>
      <color rgb="00073B3C"/>
      <sz val="8"/>
    </font>
    <font>
      <name val="Calibri"/>
      <b val="1"/>
      <color rgb="00073B3C"/>
      <sz val="7"/>
    </font>
    <font>
      <name val="Calibri"/>
      <b val="1"/>
      <color rgb="0036DAC5"/>
      <sz val="9"/>
    </font>
    <font>
      <name val="Calibri"/>
      <b val="1"/>
      <color rgb="00FFFFFF"/>
      <sz val="8"/>
    </font>
    <font>
      <name val="Calibri"/>
      <b val="1"/>
      <color rgb="003A1A00"/>
      <sz val="8"/>
    </font>
    <font>
      <name val="Calibri"/>
      <b val="1"/>
      <color rgb="00EAF5F7"/>
      <sz val="8"/>
    </font>
    <font>
      <name val="Calibri"/>
      <i val="1"/>
      <color rgb="009AB5C1"/>
      <sz val="8"/>
    </font>
    <font>
      <name val="Calibri"/>
      <b val="1"/>
      <color rgb="009AB5C1"/>
      <sz val="8"/>
    </font>
    <font>
      <name val="Calibri"/>
      <b val="1"/>
      <color rgb="00EAF5F7"/>
      <sz val="12"/>
    </font>
    <font>
      <name val="Calibri"/>
      <b val="1"/>
      <color rgb="00EAF5F7"/>
      <sz val="19"/>
    </font>
    <font>
      <name val="Calibri"/>
      <b val="1"/>
      <color rgb="0036DAC5"/>
      <sz val="8"/>
    </font>
    <font>
      <name val="Calibri"/>
      <b val="1"/>
      <color rgb="00EAF5F7"/>
      <sz val="17"/>
    </font>
    <font>
      <name val="Calibri"/>
      <b val="1"/>
      <color rgb="0036DAC5"/>
      <sz val="10"/>
    </font>
    <font>
      <name val="Calibri"/>
      <b val="1"/>
      <color rgb="0036DAC5"/>
      <sz val="12"/>
    </font>
    <font>
      <name val="Calibri"/>
      <b val="1"/>
      <color rgb="00073B3C"/>
      <sz val="30"/>
    </font>
    <font>
      <name val="Calibri"/>
      <b val="1"/>
      <color rgb="00EAF5F7"/>
      <sz val="22"/>
    </font>
    <font>
      <name val="Calibri"/>
      <color rgb="009AB5C1"/>
      <sz val="10"/>
    </font>
    <font>
      <name val="Calibri"/>
      <color rgb="00EAF5F7"/>
      <sz val="11"/>
    </font>
    <font>
      <name val="Calibri"/>
      <b val="1"/>
      <color rgb="0036DAC5"/>
      <sz val="11"/>
    </font>
    <font>
      <name val="Calibri"/>
      <color rgb="00EAF5F7"/>
      <sz val="10"/>
    </font>
    <font>
      <name val="Calibri"/>
      <b val="1"/>
      <color rgb="00EAF5F7"/>
      <sz val="14"/>
    </font>
  </fonts>
  <fills count="9">
    <fill>
      <patternFill/>
    </fill>
    <fill>
      <patternFill patternType="gray125"/>
    </fill>
    <fill>
      <patternFill patternType="solid">
        <fgColor rgb="00091522"/>
      </patternFill>
    </fill>
    <fill>
      <patternFill patternType="solid">
        <fgColor rgb="0036DAC5"/>
      </patternFill>
    </fill>
    <fill>
      <patternFill patternType="solid">
        <fgColor rgb="0013283A"/>
      </patternFill>
    </fill>
    <fill>
      <patternFill patternType="solid">
        <fgColor rgb="00CBFFF2"/>
      </patternFill>
    </fill>
    <fill>
      <patternFill patternType="solid">
        <fgColor rgb="002F6FA8"/>
      </patternFill>
    </fill>
    <fill>
      <patternFill patternType="solid">
        <fgColor rgb="00FFAD6A"/>
      </patternFill>
    </fill>
    <fill>
      <patternFill patternType="solid">
        <fgColor rgb="001E3A4F"/>
      </patternFill>
    </fill>
  </fills>
  <borders count="2">
    <border>
      <left/>
      <right/>
      <top/>
      <bottom/>
      <diagonal/>
    </border>
    <border>
      <left style="thick">
        <color rgb="00091522"/>
      </left>
    </border>
  </borders>
  <cellStyleXfs count="1">
    <xf numFmtId="0" fontId="0" fillId="0" borderId="0"/>
  </cellStyleXfs>
  <cellXfs count="79">
    <xf numFmtId="0" fontId="0" fillId="0" borderId="0" pivotButton="0" quotePrefix="0" xfId="0"/>
    <xf numFmtId="0" fontId="0" fillId="2" borderId="0" pivotButton="0" quotePrefix="0" xfId="0"/>
    <xf numFmtId="0" fontId="31" fillId="3" borderId="0" applyAlignment="1" pivotButton="0" quotePrefix="0" xfId="0">
      <alignment horizontal="center" vertical="center"/>
    </xf>
    <xf numFmtId="0" fontId="0" fillId="3" borderId="0" pivotButton="0" quotePrefix="0" xfId="0"/>
    <xf numFmtId="0" fontId="32" fillId="2" borderId="0" applyAlignment="1" pivotButton="0" quotePrefix="0" xfId="0">
      <alignment horizontal="left" vertical="center"/>
    </xf>
    <xf numFmtId="0" fontId="33" fillId="2" borderId="0" applyAlignment="1" pivotButton="0" quotePrefix="0" xfId="0">
      <alignment horizontal="left" vertical="center"/>
    </xf>
    <xf numFmtId="0" fontId="4" fillId="3" borderId="0" applyAlignment="1" pivotButton="0" quotePrefix="0" xfId="0">
      <alignment horizontal="center" vertical="center"/>
    </xf>
    <xf numFmtId="0" fontId="3" fillId="4" borderId="0" applyAlignment="1" pivotButton="0" quotePrefix="0" xfId="0">
      <alignment horizontal="center" vertical="center"/>
    </xf>
    <xf numFmtId="0" fontId="0" fillId="4" borderId="0" pivotButton="0" quotePrefix="0" xfId="0"/>
    <xf numFmtId="0" fontId="34" fillId="4" borderId="0" applyAlignment="1" pivotButton="0" quotePrefix="0" xfId="0">
      <alignment horizontal="left" vertical="center" wrapText="1"/>
    </xf>
    <xf numFmtId="0" fontId="1" fillId="3" borderId="0" applyAlignment="1" pivotButton="0" quotePrefix="0" xfId="0">
      <alignment horizontal="center" vertical="center"/>
    </xf>
    <xf numFmtId="0" fontId="35" fillId="4" borderId="0" applyAlignment="1" pivotButton="0" quotePrefix="0" xfId="0">
      <alignment horizontal="left" vertical="center"/>
    </xf>
    <xf numFmtId="0" fontId="36" fillId="4" borderId="0" applyAlignment="1" pivotButton="0" quotePrefix="0" xfId="0">
      <alignment horizontal="left" vertical="top" wrapText="1"/>
    </xf>
    <xf numFmtId="0" fontId="7" fillId="2" borderId="0" applyAlignment="1" pivotButton="0" quotePrefix="0" xfId="0">
      <alignment horizontal="left" vertical="center"/>
    </xf>
    <xf numFmtId="0" fontId="10" fillId="4" borderId="0" applyAlignment="1" pivotButton="0" quotePrefix="0" xfId="0">
      <alignment horizontal="left" vertical="center" wrapText="1"/>
    </xf>
    <xf numFmtId="0" fontId="24" fillId="4" borderId="0" applyAlignment="1" pivotButton="0" quotePrefix="0" xfId="0">
      <alignment horizontal="left" vertical="center"/>
    </xf>
    <xf numFmtId="0" fontId="37" fillId="4" borderId="0" applyAlignment="1" pivotButton="0" quotePrefix="0" xfId="0">
      <alignment horizontal="left" vertical="center"/>
    </xf>
    <xf numFmtId="0" fontId="10" fillId="4" borderId="0" applyAlignment="1" pivotButton="0" quotePrefix="0" xfId="0">
      <alignment horizontal="left" vertical="center"/>
    </xf>
    <xf numFmtId="0" fontId="29" fillId="4" borderId="0" applyAlignment="1" pivotButton="0" quotePrefix="0" xfId="0">
      <alignment horizontal="left" vertical="center"/>
    </xf>
    <xf numFmtId="0" fontId="2" fillId="2" borderId="0" applyAlignment="1" pivotButton="0" quotePrefix="0" xfId="0">
      <alignment horizontal="left" vertical="center"/>
    </xf>
    <xf numFmtId="0" fontId="14" fillId="2" borderId="0" applyAlignment="1" pivotButton="0" quotePrefix="0" xfId="0">
      <alignment horizontal="left" vertical="center"/>
    </xf>
    <xf numFmtId="0" fontId="24" fillId="2" borderId="0" applyAlignment="1" pivotButton="0" quotePrefix="0" xfId="0">
      <alignment horizontal="left" vertical="bottom"/>
    </xf>
    <xf numFmtId="0" fontId="25" fillId="4" borderId="0" applyAlignment="1" pivotButton="0" quotePrefix="0" xfId="0">
      <alignment horizontal="left" vertical="center"/>
    </xf>
    <xf numFmtId="166" fontId="25" fillId="4" borderId="0" applyAlignment="1" pivotButton="0" quotePrefix="0" xfId="0">
      <alignment horizontal="left" vertical="center"/>
    </xf>
    <xf numFmtId="0" fontId="23" fillId="2" borderId="0" applyAlignment="1" pivotButton="0" quotePrefix="0" xfId="0">
      <alignment horizontal="left" vertical="center" wrapText="1"/>
    </xf>
    <xf numFmtId="0" fontId="24" fillId="4" borderId="0" applyAlignment="1" pivotButton="0" quotePrefix="0" xfId="0">
      <alignment horizontal="left" vertical="center" wrapText="1"/>
    </xf>
    <xf numFmtId="0" fontId="24" fillId="4" borderId="1" applyAlignment="1" pivotButton="0" quotePrefix="0" xfId="0">
      <alignment horizontal="left" vertical="center" wrapText="1"/>
    </xf>
    <xf numFmtId="1" fontId="26" fillId="4" borderId="0" applyAlignment="1" pivotButton="0" quotePrefix="0" xfId="0">
      <alignment horizontal="left" vertical="center"/>
    </xf>
    <xf numFmtId="9" fontId="26" fillId="4" borderId="1" applyAlignment="1" pivotButton="0" quotePrefix="0" xfId="0">
      <alignment horizontal="left" vertical="center"/>
    </xf>
    <xf numFmtId="1" fontId="26" fillId="4" borderId="1" applyAlignment="1" pivotButton="0" quotePrefix="0" xfId="0">
      <alignment horizontal="left" vertical="center"/>
    </xf>
    <xf numFmtId="165" fontId="26" fillId="4" borderId="1" applyAlignment="1" pivotButton="0" quotePrefix="0" xfId="0">
      <alignment horizontal="left" vertical="center"/>
    </xf>
    <xf numFmtId="166" fontId="28" fillId="4" borderId="1" applyAlignment="1" pivotButton="0" quotePrefix="0" xfId="0">
      <alignment horizontal="left" vertical="center"/>
    </xf>
    <xf numFmtId="0" fontId="0" fillId="4" borderId="1" pivotButton="0" quotePrefix="0" xfId="0"/>
    <xf numFmtId="0" fontId="8" fillId="4" borderId="0" applyAlignment="1" pivotButton="0" quotePrefix="0" xfId="0">
      <alignment horizontal="left" vertical="center"/>
    </xf>
    <xf numFmtId="1" fontId="27" fillId="4" borderId="0" applyAlignment="1" pivotButton="0" quotePrefix="0" xfId="0">
      <alignment horizontal="right" vertical="center"/>
    </xf>
    <xf numFmtId="0" fontId="8" fillId="4" borderId="1" applyAlignment="1" pivotButton="0" quotePrefix="0" xfId="0">
      <alignment horizontal="left" vertical="center"/>
    </xf>
    <xf numFmtId="9" fontId="27" fillId="4" borderId="0" applyAlignment="1" pivotButton="0" quotePrefix="0" xfId="0">
      <alignment horizontal="right" vertical="center"/>
    </xf>
    <xf numFmtId="169" fontId="27" fillId="4" borderId="0" applyAlignment="1" pivotButton="0" quotePrefix="0" xfId="0">
      <alignment horizontal="right" vertical="center"/>
    </xf>
    <xf numFmtId="0" fontId="5" fillId="4" borderId="0" applyAlignment="1" pivotButton="0" quotePrefix="0" xfId="0">
      <alignment horizontal="left" vertical="center" wrapText="1"/>
    </xf>
    <xf numFmtId="49" fontId="30" fillId="4" borderId="0" applyAlignment="1" pivotButton="0" quotePrefix="0" xfId="0">
      <alignment horizontal="right" vertical="center"/>
    </xf>
    <xf numFmtId="166" fontId="30" fillId="4" borderId="0" applyAlignment="1" pivotButton="0" quotePrefix="0" xfId="0">
      <alignment horizontal="right" vertical="center"/>
    </xf>
    <xf numFmtId="165" fontId="30" fillId="4" borderId="0" applyAlignment="1" pivotButton="0" quotePrefix="0" xfId="0">
      <alignment horizontal="right" vertical="center"/>
    </xf>
    <xf numFmtId="0" fontId="8" fillId="2" borderId="0" applyAlignment="1" pivotButton="0" quotePrefix="0" xfId="0">
      <alignment horizontal="left" vertical="center" wrapText="1"/>
    </xf>
    <xf numFmtId="0" fontId="14" fillId="4" borderId="0" applyAlignment="1" pivotButton="0" quotePrefix="0" xfId="0">
      <alignment horizontal="left" vertical="center" wrapText="1"/>
    </xf>
    <xf numFmtId="166" fontId="6" fillId="5" borderId="0" applyAlignment="1" applyProtection="1" pivotButton="0" quotePrefix="0" xfId="0">
      <alignment horizontal="center" vertical="center"/>
      <protection locked="0" hidden="0"/>
    </xf>
    <xf numFmtId="0" fontId="0" fillId="5" borderId="0" pivotButton="0" quotePrefix="0" xfId="0"/>
    <xf numFmtId="0" fontId="5" fillId="4" borderId="0" applyAlignment="1" pivotButton="0" quotePrefix="0" xfId="0">
      <alignment horizontal="left" vertical="center"/>
    </xf>
    <xf numFmtId="0" fontId="15" fillId="4" borderId="0" applyAlignment="1" pivotButton="0" quotePrefix="0" xfId="0">
      <alignment horizontal="right" vertical="center"/>
    </xf>
    <xf numFmtId="167" fontId="16" fillId="2" borderId="0" pivotButton="0" quotePrefix="0" xfId="0"/>
    <xf numFmtId="0" fontId="17" fillId="3" borderId="0" applyAlignment="1" pivotButton="0" quotePrefix="0" xfId="0">
      <alignment horizontal="left" vertical="center"/>
    </xf>
    <xf numFmtId="0" fontId="4" fillId="3" borderId="0" applyAlignment="1" pivotButton="0" quotePrefix="0" xfId="0">
      <alignment horizontal="center" vertical="bottom"/>
    </xf>
    <xf numFmtId="0" fontId="4" fillId="3" borderId="0" applyAlignment="1" pivotButton="0" quotePrefix="0" xfId="0">
      <alignment horizontal="left" vertical="bottom"/>
    </xf>
    <xf numFmtId="0" fontId="18" fillId="3" borderId="0" applyAlignment="1" pivotButton="0" quotePrefix="0" xfId="0">
      <alignment horizontal="center" vertical="bottom" textRotation="90"/>
    </xf>
    <xf numFmtId="1" fontId="8" fillId="4" borderId="0" applyAlignment="1" pivotButton="0" quotePrefix="0" xfId="0">
      <alignment horizontal="center" vertical="center"/>
    </xf>
    <xf numFmtId="0" fontId="3" fillId="4" borderId="0" applyAlignment="1" pivotButton="0" quotePrefix="0" xfId="0">
      <alignment horizontal="left" vertical="center"/>
    </xf>
    <xf numFmtId="168" fontId="8" fillId="4" borderId="0" applyAlignment="1" pivotButton="0" quotePrefix="0" xfId="0">
      <alignment horizontal="center" vertical="center"/>
    </xf>
    <xf numFmtId="9" fontId="19" fillId="4" borderId="0" applyAlignment="1" pivotButton="0" quotePrefix="0" xfId="0">
      <alignment horizontal="center" vertical="center"/>
    </xf>
    <xf numFmtId="167" fontId="0" fillId="2" borderId="0" pivotButton="0" quotePrefix="0" xfId="0"/>
    <xf numFmtId="0" fontId="17" fillId="3" borderId="0" applyAlignment="1" pivotButton="0" quotePrefix="0" xfId="0">
      <alignment horizontal="center" vertical="center"/>
    </xf>
    <xf numFmtId="0" fontId="20" fillId="6" borderId="0" applyAlignment="1" pivotButton="0" quotePrefix="0" xfId="0">
      <alignment horizontal="center" vertical="center"/>
    </xf>
    <xf numFmtId="0" fontId="21" fillId="7" borderId="0" applyAlignment="1" pivotButton="0" quotePrefix="0" xfId="0">
      <alignment horizontal="center" vertical="center"/>
    </xf>
    <xf numFmtId="0" fontId="22" fillId="8" borderId="0" applyAlignment="1" pivotButton="0" quotePrefix="0" xfId="0">
      <alignment horizontal="center" vertical="center"/>
    </xf>
    <xf numFmtId="0" fontId="23" fillId="2" borderId="0" applyAlignment="1" pivotButton="0" quotePrefix="0" xfId="0">
      <alignment horizontal="left" vertical="center"/>
    </xf>
    <xf numFmtId="0" fontId="8" fillId="2" borderId="0" applyAlignment="1" pivotButton="0" quotePrefix="0" xfId="0">
      <alignment horizontal="left" vertical="center"/>
    </xf>
    <xf numFmtId="0" fontId="9" fillId="2" borderId="0" applyAlignment="1" pivotButton="0" quotePrefix="0" xfId="0">
      <alignment horizontal="left" vertical="center"/>
    </xf>
    <xf numFmtId="0" fontId="10" fillId="2" borderId="0" applyAlignment="1" pivotButton="0" quotePrefix="0" xfId="0">
      <alignment horizontal="left" vertical="center" wrapText="1"/>
    </xf>
    <xf numFmtId="0" fontId="11" fillId="3" borderId="0" applyAlignment="1" pivotButton="0" quotePrefix="0" xfId="0">
      <alignment horizontal="center" vertical="center" wrapText="1"/>
    </xf>
    <xf numFmtId="1" fontId="0" fillId="0" borderId="0" applyProtection="1" pivotButton="0" quotePrefix="0" xfId="0">
      <protection locked="0" hidden="0"/>
    </xf>
    <xf numFmtId="0" fontId="0" fillId="0" borderId="0" applyProtection="1" pivotButton="0" quotePrefix="0" xfId="0">
      <protection locked="0" hidden="0"/>
    </xf>
    <xf numFmtId="164" fontId="0" fillId="0" borderId="0" applyProtection="1" pivotButton="0" quotePrefix="0" xfId="0">
      <protection locked="0" hidden="0"/>
    </xf>
    <xf numFmtId="9" fontId="0" fillId="0" borderId="0" applyProtection="1" pivotButton="0" quotePrefix="0" xfId="0">
      <protection locked="0" hidden="0"/>
    </xf>
    <xf numFmtId="165" fontId="0" fillId="0" borderId="0" applyProtection="1" pivotButton="0" quotePrefix="0" xfId="0">
      <protection locked="0" hidden="0"/>
    </xf>
    <xf numFmtId="0" fontId="12" fillId="0" borderId="0" pivotButton="0" quotePrefix="0" xfId="0"/>
    <xf numFmtId="0" fontId="13" fillId="0" borderId="0" pivotButton="0" quotePrefix="0" xfId="0"/>
    <xf numFmtId="0" fontId="5" fillId="2" borderId="0" applyAlignment="1" pivotButton="0" quotePrefix="0" xfId="0">
      <alignment horizontal="left" vertical="center"/>
    </xf>
    <xf numFmtId="0" fontId="6" fillId="5" borderId="0" applyAlignment="1" applyProtection="1" pivotButton="0" quotePrefix="0" xfId="0">
      <alignment horizontal="center" vertical="center"/>
      <protection locked="0" hidden="0"/>
    </xf>
    <xf numFmtId="0" fontId="7" fillId="2" borderId="0" applyAlignment="1" pivotButton="0" quotePrefix="0" xfId="0">
      <alignment horizontal="left" vertical="top" wrapText="1"/>
    </xf>
    <xf numFmtId="164" fontId="6" fillId="5" borderId="0" applyAlignment="1" applyProtection="1" pivotButton="0" quotePrefix="0" xfId="0">
      <alignment horizontal="center" vertical="center"/>
      <protection locked="0" hidden="0"/>
    </xf>
    <xf numFmtId="0" fontId="5" fillId="2" borderId="0" applyAlignment="1" pivotButton="0" quotePrefix="0" xfId="0">
      <alignment horizontal="left" vertical="top"/>
    </xf>
  </cellXfs>
  <cellStyles count="1">
    <cellStyle name="Normal" xfId="0" builtinId="0" hidden="0"/>
  </cellStyles>
  <dxfs count="12">
    <dxf>
      <font>
        <b val="1"/>
        <color rgb="00FFAD6A"/>
      </font>
    </dxf>
    <dxf>
      <font>
        <b val="1"/>
        <color rgb="00FF7A7A"/>
      </font>
    </dxf>
    <dxf>
      <fill>
        <patternFill patternType="solid">
          <fgColor rgb="0036DAC5"/>
        </patternFill>
      </fill>
    </dxf>
    <dxf>
      <fill>
        <patternFill patternType="solid">
          <fgColor rgb="002F6FA8"/>
        </patternFill>
      </fill>
    </dxf>
    <dxf>
      <fill>
        <patternFill patternType="solid">
          <fgColor rgb="00FFAD6A"/>
        </patternFill>
      </fill>
    </dxf>
    <dxf>
      <fill>
        <patternFill patternType="solid">
          <fgColor rgb="001E3A4F"/>
        </patternFill>
      </fill>
    </dxf>
    <dxf>
      <fill>
        <patternFill patternType="solid">
          <fgColor rgb="00091522"/>
        </patternFill>
      </fill>
    </dxf>
    <dxf>
      <font>
        <b val="1"/>
        <color rgb="000B6B5E"/>
      </font>
      <fill>
        <patternFill patternType="solid">
          <fgColor rgb="00D6F7F1"/>
        </patternFill>
      </fill>
    </dxf>
    <dxf>
      <font>
        <b val="1"/>
        <color rgb="001F4E8C"/>
      </font>
      <fill>
        <patternFill patternType="solid">
          <fgColor rgb="00DCEBFF"/>
        </patternFill>
      </fill>
    </dxf>
    <dxf>
      <font>
        <b val="1"/>
        <color rgb="00A04A00"/>
      </font>
      <fill>
        <patternFill patternType="solid">
          <fgColor rgb="00FFE3CC"/>
        </patternFill>
      </fill>
    </dxf>
    <dxf>
      <font>
        <b val="1"/>
        <color rgb="00C0392B"/>
      </font>
    </dxf>
    <dxf>
      <fill>
        <patternFill patternType="solid">
          <f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plotArea>
      <barChart>
        <barDir val="bar"/>
        <grouping val="clustered"/>
        <ser>
          <idx val="0"/>
          <order val="0"/>
          <tx>
            <strRef>
              <f>Lang!$B$64</f>
            </strRef>
          </tx>
          <spPr>
            <a:solidFill xmlns:a="http://schemas.openxmlformats.org/drawingml/2006/main">
              <a:srgbClr val="36DAC5"/>
            </a:solidFill>
            <a:ln xmlns:a="http://schemas.openxmlformats.org/drawingml/2006/main">
              <a:noFill/>
              <a:prstDash val="solid"/>
            </a:ln>
          </spPr>
          <cat>
            <numRef>
              <f>'Calc'!$B$20:$B$24</f>
            </numRef>
          </cat>
          <val>
            <numRef>
              <f>'Calc'!$H$20:$H$24</f>
            </numRef>
          </val>
        </ser>
        <ser>
          <idx val="1"/>
          <order val="1"/>
          <tx>
            <strRef>
              <f>Lang!$B$65</f>
            </strRef>
          </tx>
          <spPr>
            <a:solidFill xmlns:a="http://schemas.openxmlformats.org/drawingml/2006/main">
              <a:srgbClr val="35506A"/>
            </a:solidFill>
            <a:ln xmlns:a="http://schemas.openxmlformats.org/drawingml/2006/main">
              <a:noFill/>
              <a:prstDash val="solid"/>
            </a:ln>
          </spPr>
          <cat>
            <numRef>
              <f>'Calc'!$B$20:$B$24</f>
            </numRef>
          </cat>
          <val>
            <numRef>
              <f>'Calc'!$I$20:$I$24</f>
            </numRef>
          </val>
        </ser>
        <gapWidth val="50"/>
        <axId val="10"/>
        <axId val="100"/>
      </barChart>
      <catAx>
        <axId val="10"/>
        <scaling>
          <orientation val="maxMin"/>
        </scaling>
        <delete val="0"/>
        <axPos val="l"/>
        <majorTickMark val="none"/>
        <minorTickMark val="none"/>
        <spPr>
          <a:ln xmlns:a="http://schemas.openxmlformats.org/drawingml/2006/main">
            <a:solidFill>
              <a:srgbClr val="35506A"/>
            </a:solidFill>
            <a:prstDash val="solid"/>
          </a:ln>
        </spPr>
        <txPr>
          <a:bodyPr xmlns:a="http://schemas.openxmlformats.org/drawingml/2006/main"/>
          <a:p xmlns:a="http://schemas.openxmlformats.org/drawingml/2006/main">
            <a:pPr>
              <a:defRPr sz="900" b="0">
                <a:solidFill>
                  <a:srgbClr val="9AB5C1"/>
                </a:solidFill>
              </a:defRPr>
            </a:pPr>
            <a:r>
              <a:t/>
            </a:r>
            <a:endParaRPr/>
          </a:p>
        </txPr>
        <crossAx val="100"/>
        <lblOffset val="100"/>
      </catAx>
      <valAx>
        <axId val="100"/>
        <scaling>
          <orientation val="minMax"/>
          <max val="1"/>
          <min val="0"/>
        </scaling>
        <delete val="0"/>
        <axPos val="l"/>
        <majorGridlines>
          <spPr>
            <a:ln xmlns:a="http://schemas.openxmlformats.org/drawingml/2006/main" w="6350">
              <a:solidFill>
                <a:srgbClr val="223A4D"/>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9AB5C1"/>
                </a:solidFill>
              </a:defRPr>
            </a:pPr>
            <a:r>
              <a:t/>
            </a:r>
            <a:endParaRPr/>
          </a:p>
        </txPr>
        <crossAx val="10"/>
      </valAx>
      <spPr>
        <a:noFill xmlns:a="http://schemas.openxmlformats.org/drawingml/2006/main"/>
        <a:ln xmlns:a="http://schemas.openxmlformats.org/drawingml/2006/main">
          <a:noFill/>
          <a:prstDash val="solid"/>
        </a:ln>
      </spPr>
    </plotArea>
    <legend>
      <legendPos val="b"/>
      <txPr>
        <a:bodyPr xmlns:a="http://schemas.openxmlformats.org/drawingml/2006/main"/>
        <a:p xmlns:a="http://schemas.openxmlformats.org/drawingml/2006/main">
          <a:pPr>
            <a:defRPr sz="900" b="0">
              <a:solidFill>
                <a:srgbClr val="C9D6DF"/>
              </a:solidFill>
            </a:defRPr>
          </a:pPr>
          <a:r>
            <a:t/>
          </a:r>
          <a:endParaRPr/>
        </a:p>
      </txPr>
    </legend>
    <plotVisOnly val="1"/>
    <dispBlanksAs val="gap"/>
  </chart>
  <spPr>
    <a:solidFill xmlns:a="http://schemas.openxmlformats.org/drawingml/2006/main">
      <a:srgbClr val="0F2232"/>
    </a:solidFill>
    <a:ln xmlns:a="http://schemas.openxmlformats.org/drawingml/2006/main">
      <a:noFill/>
      <a:prstDash val="solid"/>
    </a:ln>
  </spPr>
</chartSpace>
</file>

<file path=xl/charts/chart2.xml><?xml version="1.0" encoding="utf-8"?>
<chartSpace xmlns="http://schemas.openxmlformats.org/drawingml/2006/chart">
  <chart>
    <plotArea>
      <barChart>
        <barDir val="col"/>
        <grouping val="clustered"/>
        <ser>
          <idx val="0"/>
          <order val="0"/>
          <tx>
            <strRef>
              <f>Lang!$B$66</f>
            </strRef>
          </tx>
          <spPr>
            <a:solidFill xmlns:a="http://schemas.openxmlformats.org/drawingml/2006/main">
              <a:srgbClr val="35506A"/>
            </a:solidFill>
            <a:ln xmlns:a="http://schemas.openxmlformats.org/drawingml/2006/main">
              <a:noFill/>
              <a:prstDash val="solid"/>
            </a:ln>
          </spPr>
          <cat>
            <numRef>
              <f>'Calc'!$B$20:$B$24</f>
            </numRef>
          </cat>
          <val>
            <numRef>
              <f>'Calc'!$J$20:$J$24</f>
            </numRef>
          </val>
        </ser>
        <ser>
          <idx val="1"/>
          <order val="1"/>
          <tx>
            <strRef>
              <f>Lang!$B$67</f>
            </strRef>
          </tx>
          <spPr>
            <a:solidFill xmlns:a="http://schemas.openxmlformats.org/drawingml/2006/main">
              <a:srgbClr val="F5C451"/>
            </a:solidFill>
            <a:ln xmlns:a="http://schemas.openxmlformats.org/drawingml/2006/main">
              <a:noFill/>
              <a:prstDash val="solid"/>
            </a:ln>
          </spPr>
          <cat>
            <numRef>
              <f>'Calc'!$B$20:$B$24</f>
            </numRef>
          </cat>
          <val>
            <numRef>
              <f>'Calc'!$K$20:$K$24</f>
            </numRef>
          </val>
        </ser>
        <gapWidth val="60"/>
        <axId val="10"/>
        <axId val="100"/>
      </barChart>
      <catAx>
        <axId val="10"/>
        <scaling>
          <orientation val="minMax"/>
        </scaling>
        <delete val="0"/>
        <axPos val="l"/>
        <majorTickMark val="none"/>
        <minorTickMark val="none"/>
        <tickLblPos val="low"/>
        <spPr>
          <a:ln xmlns:a="http://schemas.openxmlformats.org/drawingml/2006/main">
            <a:solidFill>
              <a:srgbClr val="35506A"/>
            </a:solidFill>
            <a:prstDash val="solid"/>
          </a:ln>
        </spPr>
        <txPr>
          <a:bodyPr xmlns:a="http://schemas.openxmlformats.org/drawingml/2006/main"/>
          <a:p xmlns:a="http://schemas.openxmlformats.org/drawingml/2006/main">
            <a:pPr>
              <a:defRPr sz="900" b="0">
                <a:solidFill>
                  <a:srgbClr val="9AB5C1"/>
                </a:solidFill>
              </a:defRPr>
            </a:pPr>
            <a:r>
              <a:t/>
            </a:r>
            <a:endParaRPr/>
          </a:p>
        </txPr>
        <crossAx val="100"/>
        <lblOffset val="100"/>
      </catAx>
      <valAx>
        <axId val="100"/>
        <scaling>
          <orientation val="minMax"/>
        </scaling>
        <delete val="0"/>
        <axPos val="l"/>
        <majorGridlines>
          <spPr>
            <a:ln xmlns:a="http://schemas.openxmlformats.org/drawingml/2006/main" w="6350">
              <a:solidFill>
                <a:srgbClr val="223A4D"/>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9AB5C1"/>
                </a:solidFill>
              </a:defRPr>
            </a:pPr>
            <a:r>
              <a:t/>
            </a:r>
            <a:endParaRPr/>
          </a:p>
        </txPr>
        <crossAx val="10"/>
      </valAx>
      <spPr>
        <a:noFill xmlns:a="http://schemas.openxmlformats.org/drawingml/2006/main"/>
        <a:ln xmlns:a="http://schemas.openxmlformats.org/drawingml/2006/main">
          <a:noFill/>
          <a:prstDash val="solid"/>
        </a:ln>
      </spPr>
    </plotArea>
    <legend>
      <legendPos val="b"/>
      <txPr>
        <a:bodyPr xmlns:a="http://schemas.openxmlformats.org/drawingml/2006/main"/>
        <a:p xmlns:a="http://schemas.openxmlformats.org/drawingml/2006/main">
          <a:pPr>
            <a:defRPr sz="900" b="0">
              <a:solidFill>
                <a:srgbClr val="C9D6DF"/>
              </a:solidFill>
            </a:defRPr>
          </a:pPr>
          <a:r>
            <a:t/>
          </a:r>
          <a:endParaRPr/>
        </a:p>
      </txPr>
    </legend>
    <plotVisOnly val="1"/>
    <dispBlanksAs val="gap"/>
  </chart>
  <spPr>
    <a:solidFill xmlns:a="http://schemas.openxmlformats.org/drawingml/2006/main">
      <a:srgbClr val="0F2232"/>
    </a:solidFill>
    <a:ln xmlns:a="http://schemas.openxmlformats.org/drawingml/2006/main">
      <a:noFill/>
      <a:prstDash val="solid"/>
    </a:ln>
  </spPr>
</chartSpace>
</file>

<file path=xl/charts/chart3.xml><?xml version="1.0" encoding="utf-8"?>
<chartSpace xmlns="http://schemas.openxmlformats.org/drawingml/2006/chart">
  <chart>
    <plotArea>
      <barChart>
        <barDir val="col"/>
        <grouping val="clustered"/>
        <ser>
          <idx val="0"/>
          <order val="0"/>
          <spPr>
            <a:solidFill xmlns:a="http://schemas.openxmlformats.org/drawingml/2006/main">
              <a:srgbClr val="36DAC5"/>
            </a:solidFill>
            <a:ln xmlns:a="http://schemas.openxmlformats.org/drawingml/2006/main">
              <a:noFill/>
              <a:prstDash val="solid"/>
            </a:ln>
          </spPr>
          <dPt>
            <idx val="0"/>
            <spPr>
              <a:solidFill xmlns:a="http://schemas.openxmlformats.org/drawingml/2006/main">
                <a:srgbClr val="36DAC5"/>
              </a:solidFill>
              <a:ln xmlns:a="http://schemas.openxmlformats.org/drawingml/2006/main">
                <a:noFill/>
                <a:prstDash val="solid"/>
              </a:ln>
            </spPr>
          </dPt>
          <dPt>
            <idx val="1"/>
            <spPr>
              <a:solidFill xmlns:a="http://schemas.openxmlformats.org/drawingml/2006/main">
                <a:srgbClr val="2F6FA8"/>
              </a:solidFill>
              <a:ln xmlns:a="http://schemas.openxmlformats.org/drawingml/2006/main">
                <a:noFill/>
                <a:prstDash val="solid"/>
              </a:ln>
            </spPr>
          </dPt>
          <dPt>
            <idx val="2"/>
            <spPr>
              <a:solidFill xmlns:a="http://schemas.openxmlformats.org/drawingml/2006/main">
                <a:srgbClr val="5B7083"/>
              </a:solidFill>
              <a:ln xmlns:a="http://schemas.openxmlformats.org/drawingml/2006/main">
                <a:noFill/>
                <a:prstDash val="solid"/>
              </a:ln>
            </spPr>
          </dPt>
          <dPt>
            <idx val="3"/>
            <spPr>
              <a:solidFill xmlns:a="http://schemas.openxmlformats.org/drawingml/2006/main">
                <a:srgbClr val="FFAD6A"/>
              </a:solidFill>
              <a:ln xmlns:a="http://schemas.openxmlformats.org/drawingml/2006/main">
                <a:noFill/>
                <a:prstDash val="solid"/>
              </a:ln>
            </spPr>
          </dPt>
          <cat>
            <numRef>
              <f>'Calc'!$A$30:$A$33</f>
            </numRef>
          </cat>
          <val>
            <numRef>
              <f>'Calc'!$B$30:$B$33</f>
            </numRef>
          </val>
        </ser>
        <gapWidth val="50"/>
        <axId val="10"/>
        <axId val="100"/>
      </barChart>
      <catAx>
        <axId val="10"/>
        <scaling>
          <orientation val="minMax"/>
        </scaling>
        <delete val="0"/>
        <axPos val="l"/>
        <majorTickMark val="none"/>
        <minorTickMark val="none"/>
        <spPr>
          <a:ln xmlns:a="http://schemas.openxmlformats.org/drawingml/2006/main">
            <a:solidFill>
              <a:srgbClr val="35506A"/>
            </a:solidFill>
            <a:prstDash val="solid"/>
          </a:ln>
        </spPr>
        <txPr>
          <a:bodyPr xmlns:a="http://schemas.openxmlformats.org/drawingml/2006/main"/>
          <a:p xmlns:a="http://schemas.openxmlformats.org/drawingml/2006/main">
            <a:pPr>
              <a:defRPr sz="900" b="0">
                <a:solidFill>
                  <a:srgbClr val="9AB5C1"/>
                </a:solidFill>
              </a:defRPr>
            </a:pPr>
            <a:r>
              <a:t/>
            </a:r>
            <a:endParaRPr/>
          </a:p>
        </txPr>
        <crossAx val="100"/>
        <lblOffset val="100"/>
      </catAx>
      <valAx>
        <axId val="100"/>
        <scaling>
          <orientation val="minMax"/>
        </scaling>
        <delete val="0"/>
        <axPos val="l"/>
        <majorGridlines>
          <spPr>
            <a:ln xmlns:a="http://schemas.openxmlformats.org/drawingml/2006/main" w="6350">
              <a:solidFill>
                <a:srgbClr val="223A4D"/>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9AB5C1"/>
                </a:solidFill>
              </a:defRPr>
            </a:pPr>
            <a:r>
              <a:t/>
            </a:r>
            <a:endParaRPr/>
          </a:p>
        </txPr>
        <crossAx val="10"/>
      </valAx>
      <spPr>
        <a:noFill xmlns:a="http://schemas.openxmlformats.org/drawingml/2006/main"/>
        <a:ln xmlns:a="http://schemas.openxmlformats.org/drawingml/2006/main">
          <a:noFill/>
          <a:prstDash val="solid"/>
        </a:ln>
      </spPr>
    </plotArea>
    <plotVisOnly val="1"/>
    <dispBlanksAs val="gap"/>
  </chart>
  <spPr>
    <a:solidFill xmlns:a="http://schemas.openxmlformats.org/drawingml/2006/main">
      <a:srgbClr val="0F2232"/>
    </a:solidFill>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1</col>
      <colOff>0</colOff>
      <row>16</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35</row>
      <rowOff>0</rowOff>
    </from>
    <ext cx="6480000" cy="338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12</col>
      <colOff>0</colOff>
      <row>35</row>
      <rowOff>0</rowOff>
    </from>
    <ext cx="4104000" cy="338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36DAC5"/>
    <outlinePr summaryBelow="1" summaryRight="1"/>
    <pageSetUpPr fitToPage="1"/>
  </sheetPr>
  <dimension ref="A1:U44"/>
  <sheetViews>
    <sheetView showGridLines="0" zoomScale="90" workbookViewId="0">
      <selection activeCell="A1" sqref="A1"/>
    </sheetView>
  </sheetViews>
  <sheetFormatPr baseColWidth="8" defaultRowHeight="15"/>
  <cols>
    <col width="2.5" customWidth="1" min="1" max="1"/>
    <col width="8.6"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 width="8.6" customWidth="1" min="13" max="13"/>
    <col width="8.6" customWidth="1" min="14" max="14"/>
    <col width="8.6" customWidth="1" min="15" max="15"/>
    <col width="8.6" customWidth="1" min="16" max="16"/>
    <col width="8.6" customWidth="1" min="17" max="17"/>
    <col width="8.6" customWidth="1" min="18" max="18"/>
    <col width="8.6" customWidth="1" min="19" max="19"/>
    <col width="8.6" customWidth="1" min="20" max="20"/>
  </cols>
  <sheetData>
    <row r="1">
      <c r="A1" s="1" t="n"/>
      <c r="B1" s="1" t="n"/>
      <c r="C1" s="1" t="n"/>
      <c r="D1" s="1" t="n"/>
      <c r="E1" s="1" t="n"/>
      <c r="F1" s="1" t="n"/>
      <c r="G1" s="1" t="n"/>
      <c r="H1" s="1" t="n"/>
      <c r="I1" s="1" t="n"/>
      <c r="J1" s="1" t="n"/>
      <c r="K1" s="1" t="n"/>
      <c r="L1" s="1" t="n"/>
      <c r="M1" s="1" t="n"/>
      <c r="N1" s="1" t="n"/>
      <c r="O1" s="1" t="n"/>
      <c r="P1" s="1" t="n"/>
      <c r="Q1" s="1" t="n"/>
      <c r="R1" s="1" t="n"/>
      <c r="S1" s="1" t="n"/>
      <c r="T1" s="1" t="n"/>
      <c r="U1" s="1" t="n"/>
    </row>
    <row r="2" ht="18" customHeight="1">
      <c r="A2" s="1" t="n"/>
      <c r="B2" s="2" t="inlineStr">
        <is>
          <t>K1</t>
        </is>
      </c>
      <c r="C2" s="3" t="n"/>
      <c r="D2" s="3" t="n"/>
      <c r="E2" s="1" t="n"/>
      <c r="F2" s="4">
        <f>"KEYONE  /  "&amp;Lang!$B$29</f>
        <v/>
      </c>
      <c r="T2" s="1" t="n"/>
      <c r="U2" s="1" t="n"/>
    </row>
    <row r="3" ht="18" customHeight="1">
      <c r="A3" s="1" t="n"/>
      <c r="B3" s="3" t="n"/>
      <c r="C3" s="3" t="n"/>
      <c r="D3" s="3" t="n"/>
      <c r="E3" s="1" t="n"/>
      <c r="T3" s="1" t="n"/>
      <c r="U3" s="1" t="n"/>
    </row>
    <row r="4" ht="18" customHeight="1">
      <c r="A4" s="1" t="n"/>
      <c r="B4" s="3" t="n"/>
      <c r="C4" s="3" t="n"/>
      <c r="D4" s="3" t="n"/>
      <c r="E4" s="1" t="n"/>
      <c r="F4" s="5">
        <f>Lang!$B$30</f>
        <v/>
      </c>
      <c r="T4" s="1" t="n"/>
      <c r="U4" s="1" t="n"/>
    </row>
    <row r="5" ht="18" customHeight="1">
      <c r="A5" s="1" t="n"/>
      <c r="B5" s="3" t="n"/>
      <c r="C5" s="3" t="n"/>
      <c r="D5" s="3" t="n"/>
      <c r="E5" s="1" t="n"/>
      <c r="T5" s="1" t="n"/>
      <c r="U5" s="1" t="n"/>
    </row>
    <row r="6">
      <c r="A6" s="1" t="n"/>
      <c r="B6" s="1" t="n"/>
      <c r="C6" s="1" t="n"/>
      <c r="D6" s="1" t="n"/>
      <c r="E6" s="1" t="n"/>
      <c r="F6" s="1" t="n"/>
      <c r="G6" s="1" t="n"/>
      <c r="H6" s="1" t="n"/>
      <c r="I6" s="1" t="n"/>
      <c r="J6" s="1" t="n"/>
      <c r="K6" s="1" t="n"/>
      <c r="L6" s="1" t="n"/>
      <c r="M6" s="1" t="n"/>
      <c r="N6" s="1" t="n"/>
      <c r="O6" s="1" t="n"/>
      <c r="P6" s="1" t="n"/>
      <c r="Q6" s="1" t="n"/>
      <c r="R6" s="1" t="n"/>
      <c r="S6" s="1" t="n"/>
      <c r="T6" s="1" t="n"/>
      <c r="U6" s="1" t="n"/>
    </row>
    <row r="7" ht="24" customHeight="1">
      <c r="A7" s="1" t="n"/>
      <c r="B7" s="6">
        <f>HYPERLINK("#'START'!A1",Lang!$B$2)</f>
        <v/>
      </c>
      <c r="C7" s="3" t="n"/>
      <c r="D7" s="7">
        <f>HYPERLINK("#'Dashboard'!A1",Lang!$B$3)</f>
        <v/>
      </c>
      <c r="E7" s="8" t="n"/>
      <c r="F7" s="7">
        <f>HYPERLINK("#'Gantt'!A1",Lang!$B$27)</f>
        <v/>
      </c>
      <c r="G7" s="8" t="n"/>
      <c r="H7" s="7">
        <f>HYPERLINK("#'Tasks'!A1",Lang!$B$28)</f>
        <v/>
      </c>
      <c r="I7" s="8" t="n"/>
      <c r="J7" s="7">
        <f>HYPERLINK("#'Settings'!A1",Lang!$B$4)</f>
        <v/>
      </c>
      <c r="K7" s="8" t="n"/>
      <c r="L7" s="1" t="n"/>
      <c r="M7" s="1" t="n"/>
      <c r="N7" s="1" t="n"/>
      <c r="O7" s="1" t="n"/>
      <c r="P7" s="1" t="n"/>
      <c r="Q7" s="1" t="n"/>
      <c r="R7" s="1" t="n"/>
      <c r="S7" s="1" t="n"/>
      <c r="T7" s="1" t="n"/>
      <c r="U7" s="1" t="n"/>
    </row>
    <row r="8">
      <c r="A8" s="1" t="n"/>
      <c r="B8" s="1" t="n"/>
      <c r="C8" s="1" t="n"/>
      <c r="D8" s="1" t="n"/>
      <c r="E8" s="1" t="n"/>
      <c r="F8" s="1" t="n"/>
      <c r="G8" s="1" t="n"/>
      <c r="H8" s="1" t="n"/>
      <c r="I8" s="1" t="n"/>
      <c r="J8" s="1" t="n"/>
      <c r="K8" s="1" t="n"/>
      <c r="L8" s="1" t="n"/>
      <c r="M8" s="1" t="n"/>
      <c r="N8" s="1" t="n"/>
      <c r="O8" s="1" t="n"/>
      <c r="P8" s="1" t="n"/>
      <c r="Q8" s="1" t="n"/>
      <c r="R8" s="1" t="n"/>
      <c r="S8" s="1" t="n"/>
      <c r="T8" s="1" t="n"/>
      <c r="U8" s="1" t="n"/>
    </row>
    <row r="9">
      <c r="A9" s="1" t="n"/>
      <c r="B9" s="9">
        <f>Lang!$B$31</f>
        <v/>
      </c>
      <c r="C9" s="8" t="n"/>
      <c r="D9" s="8" t="n"/>
      <c r="E9" s="8" t="n"/>
      <c r="F9" s="8" t="n"/>
      <c r="G9" s="8" t="n"/>
      <c r="H9" s="8" t="n"/>
      <c r="I9" s="8" t="n"/>
      <c r="J9" s="8" t="n"/>
      <c r="K9" s="8" t="n"/>
      <c r="L9" s="8" t="n"/>
      <c r="M9" s="8" t="n"/>
      <c r="N9" s="8" t="n"/>
      <c r="O9" s="8" t="n"/>
      <c r="P9" s="8" t="n"/>
      <c r="Q9" s="8" t="n"/>
      <c r="R9" s="8" t="n"/>
      <c r="S9" s="8" t="n"/>
      <c r="T9" s="1" t="n"/>
      <c r="U9" s="1" t="n"/>
    </row>
    <row r="10" ht="24" customHeight="1">
      <c r="A10" s="1" t="n"/>
      <c r="B10" s="8" t="n"/>
      <c r="C10" s="8" t="n"/>
      <c r="D10" s="8" t="n"/>
      <c r="E10" s="8" t="n"/>
      <c r="F10" s="8" t="n"/>
      <c r="G10" s="8" t="n"/>
      <c r="H10" s="8" t="n"/>
      <c r="I10" s="8" t="n"/>
      <c r="J10" s="8" t="n"/>
      <c r="K10" s="8" t="n"/>
      <c r="L10" s="8" t="n"/>
      <c r="M10" s="8" t="n"/>
      <c r="N10" s="8" t="n"/>
      <c r="O10" s="8" t="n"/>
      <c r="P10" s="8" t="n"/>
      <c r="Q10" s="8" t="n"/>
      <c r="R10" s="8" t="n"/>
      <c r="S10" s="8" t="n"/>
      <c r="T10" s="1" t="n"/>
      <c r="U10" s="1" t="n"/>
    </row>
    <row r="11">
      <c r="A11" s="1" t="n"/>
      <c r="B11" s="8" t="n"/>
      <c r="C11" s="8" t="n"/>
      <c r="D11" s="8" t="n"/>
      <c r="E11" s="8" t="n"/>
      <c r="F11" s="8" t="n"/>
      <c r="G11" s="8" t="n"/>
      <c r="H11" s="8" t="n"/>
      <c r="I11" s="8" t="n"/>
      <c r="J11" s="8" t="n"/>
      <c r="K11" s="8" t="n"/>
      <c r="L11" s="8" t="n"/>
      <c r="M11" s="8" t="n"/>
      <c r="N11" s="8" t="n"/>
      <c r="O11" s="8" t="n"/>
      <c r="P11" s="8" t="n"/>
      <c r="Q11" s="8" t="n"/>
      <c r="R11" s="8" t="n"/>
      <c r="S11" s="8" t="n"/>
      <c r="T11" s="1" t="n"/>
      <c r="U11" s="1" t="n"/>
    </row>
    <row r="12">
      <c r="A12" s="1" t="n"/>
      <c r="B12" s="1" t="n"/>
      <c r="C12" s="1" t="n"/>
      <c r="D12" s="1" t="n"/>
      <c r="E12" s="1" t="n"/>
      <c r="F12" s="1" t="n"/>
      <c r="G12" s="1" t="n"/>
      <c r="H12" s="1" t="n"/>
      <c r="I12" s="1" t="n"/>
      <c r="J12" s="1" t="n"/>
      <c r="K12" s="1" t="n"/>
      <c r="L12" s="1" t="n"/>
      <c r="M12" s="1" t="n"/>
      <c r="N12" s="1" t="n"/>
      <c r="O12" s="1" t="n"/>
      <c r="P12" s="1" t="n"/>
      <c r="Q12" s="1" t="n"/>
      <c r="R12" s="1" t="n"/>
      <c r="S12" s="1" t="n"/>
      <c r="T12" s="1" t="n"/>
      <c r="U12" s="1" t="n"/>
    </row>
    <row r="13">
      <c r="A13" s="1" t="n"/>
      <c r="B13" s="10" t="inlineStr">
        <is>
          <t>01</t>
        </is>
      </c>
      <c r="C13" s="3" t="n"/>
      <c r="D13" s="1" t="n"/>
      <c r="E13" s="11">
        <f>Lang!$B$32</f>
        <v/>
      </c>
      <c r="F13" s="8" t="n"/>
      <c r="G13" s="8" t="n"/>
      <c r="H13" s="8" t="n"/>
      <c r="I13" s="8" t="n"/>
      <c r="J13" s="8" t="n"/>
      <c r="K13" s="8" t="n"/>
      <c r="L13" s="8" t="n"/>
      <c r="M13" s="8" t="n"/>
      <c r="N13" s="8" t="n"/>
      <c r="O13" s="8" t="n"/>
      <c r="P13" s="8" t="n"/>
      <c r="Q13" s="8" t="n"/>
      <c r="R13" s="8" t="n"/>
      <c r="S13" s="8" t="n"/>
      <c r="T13" s="1" t="n"/>
      <c r="U13" s="1" t="n"/>
    </row>
    <row r="14">
      <c r="A14" s="1" t="n"/>
      <c r="B14" s="3" t="n"/>
      <c r="C14" s="3" t="n"/>
      <c r="D14" s="1" t="n"/>
      <c r="E14" s="12">
        <f>Lang!$B$33</f>
        <v/>
      </c>
      <c r="F14" s="8" t="n"/>
      <c r="G14" s="8" t="n"/>
      <c r="H14" s="8" t="n"/>
      <c r="I14" s="8" t="n"/>
      <c r="J14" s="8" t="n"/>
      <c r="K14" s="8" t="n"/>
      <c r="L14" s="8" t="n"/>
      <c r="M14" s="8" t="n"/>
      <c r="N14" s="8" t="n"/>
      <c r="O14" s="8" t="n"/>
      <c r="P14" s="8" t="n"/>
      <c r="Q14" s="8" t="n"/>
      <c r="R14" s="8" t="n"/>
      <c r="S14" s="8" t="n"/>
      <c r="T14" s="1" t="n"/>
      <c r="U14" s="1" t="n"/>
    </row>
    <row r="15">
      <c r="A15" s="1" t="n"/>
      <c r="B15" s="3" t="n"/>
      <c r="C15" s="3" t="n"/>
      <c r="D15" s="1" t="n"/>
      <c r="E15" s="8" t="n"/>
      <c r="F15" s="8" t="n"/>
      <c r="G15" s="8" t="n"/>
      <c r="H15" s="8" t="n"/>
      <c r="I15" s="8" t="n"/>
      <c r="J15" s="8" t="n"/>
      <c r="K15" s="8" t="n"/>
      <c r="L15" s="8" t="n"/>
      <c r="M15" s="8" t="n"/>
      <c r="N15" s="8" t="n"/>
      <c r="O15" s="8" t="n"/>
      <c r="P15" s="8" t="n"/>
      <c r="Q15" s="8" t="n"/>
      <c r="R15" s="8" t="n"/>
      <c r="S15" s="8" t="n"/>
      <c r="T15" s="1" t="n"/>
      <c r="U15" s="1" t="n"/>
    </row>
    <row r="16">
      <c r="A16" s="1" t="n"/>
      <c r="B16" s="1" t="n"/>
      <c r="C16" s="1" t="n"/>
      <c r="D16" s="1" t="n"/>
      <c r="E16" s="1" t="n"/>
      <c r="F16" s="1" t="n"/>
      <c r="G16" s="1" t="n"/>
      <c r="H16" s="1" t="n"/>
      <c r="I16" s="1" t="n"/>
      <c r="J16" s="1" t="n"/>
      <c r="K16" s="1" t="n"/>
      <c r="L16" s="1" t="n"/>
      <c r="M16" s="1" t="n"/>
      <c r="N16" s="1" t="n"/>
      <c r="O16" s="1" t="n"/>
      <c r="P16" s="1" t="n"/>
      <c r="Q16" s="1" t="n"/>
      <c r="R16" s="1" t="n"/>
      <c r="S16" s="1" t="n"/>
      <c r="T16" s="1" t="n"/>
      <c r="U16" s="1" t="n"/>
    </row>
    <row r="17">
      <c r="A17" s="1" t="n"/>
      <c r="B17" s="10" t="inlineStr">
        <is>
          <t>02</t>
        </is>
      </c>
      <c r="C17" s="3" t="n"/>
      <c r="D17" s="1" t="n"/>
      <c r="E17" s="11">
        <f>Lang!$B$34</f>
        <v/>
      </c>
      <c r="F17" s="8" t="n"/>
      <c r="G17" s="8" t="n"/>
      <c r="H17" s="8" t="n"/>
      <c r="I17" s="8" t="n"/>
      <c r="J17" s="8" t="n"/>
      <c r="K17" s="8" t="n"/>
      <c r="L17" s="8" t="n"/>
      <c r="M17" s="8" t="n"/>
      <c r="N17" s="8" t="n"/>
      <c r="O17" s="8" t="n"/>
      <c r="P17" s="8" t="n"/>
      <c r="Q17" s="8" t="n"/>
      <c r="R17" s="8" t="n"/>
      <c r="S17" s="8" t="n"/>
      <c r="T17" s="1" t="n"/>
      <c r="U17" s="1" t="n"/>
    </row>
    <row r="18">
      <c r="A18" s="1" t="n"/>
      <c r="B18" s="3" t="n"/>
      <c r="C18" s="3" t="n"/>
      <c r="D18" s="1" t="n"/>
      <c r="E18" s="12">
        <f>Lang!$B$35</f>
        <v/>
      </c>
      <c r="F18" s="8" t="n"/>
      <c r="G18" s="8" t="n"/>
      <c r="H18" s="8" t="n"/>
      <c r="I18" s="8" t="n"/>
      <c r="J18" s="8" t="n"/>
      <c r="K18" s="8" t="n"/>
      <c r="L18" s="8" t="n"/>
      <c r="M18" s="8" t="n"/>
      <c r="N18" s="8" t="n"/>
      <c r="O18" s="8" t="n"/>
      <c r="P18" s="8" t="n"/>
      <c r="Q18" s="8" t="n"/>
      <c r="R18" s="8" t="n"/>
      <c r="S18" s="8" t="n"/>
      <c r="T18" s="1" t="n"/>
      <c r="U18" s="1" t="n"/>
    </row>
    <row r="19">
      <c r="A19" s="1" t="n"/>
      <c r="B19" s="3" t="n"/>
      <c r="C19" s="3" t="n"/>
      <c r="D19" s="1" t="n"/>
      <c r="E19" s="8" t="n"/>
      <c r="F19" s="8" t="n"/>
      <c r="G19" s="8" t="n"/>
      <c r="H19" s="8" t="n"/>
      <c r="I19" s="8" t="n"/>
      <c r="J19" s="8" t="n"/>
      <c r="K19" s="8" t="n"/>
      <c r="L19" s="8" t="n"/>
      <c r="M19" s="8" t="n"/>
      <c r="N19" s="8" t="n"/>
      <c r="O19" s="8" t="n"/>
      <c r="P19" s="8" t="n"/>
      <c r="Q19" s="8" t="n"/>
      <c r="R19" s="8" t="n"/>
      <c r="S19" s="8" t="n"/>
      <c r="T19" s="1" t="n"/>
      <c r="U19" s="1" t="n"/>
    </row>
    <row r="20">
      <c r="A20" s="1" t="n"/>
      <c r="B20" s="1" t="n"/>
      <c r="C20" s="1" t="n"/>
      <c r="D20" s="1" t="n"/>
      <c r="E20" s="1" t="n"/>
      <c r="F20" s="1" t="n"/>
      <c r="G20" s="1" t="n"/>
      <c r="H20" s="1" t="n"/>
      <c r="I20" s="1" t="n"/>
      <c r="J20" s="1" t="n"/>
      <c r="K20" s="1" t="n"/>
      <c r="L20" s="1" t="n"/>
      <c r="M20" s="1" t="n"/>
      <c r="N20" s="1" t="n"/>
      <c r="O20" s="1" t="n"/>
      <c r="P20" s="1" t="n"/>
      <c r="Q20" s="1" t="n"/>
      <c r="R20" s="1" t="n"/>
      <c r="S20" s="1" t="n"/>
      <c r="T20" s="1" t="n"/>
      <c r="U20" s="1" t="n"/>
    </row>
    <row r="21">
      <c r="A21" s="1" t="n"/>
      <c r="B21" s="10" t="inlineStr">
        <is>
          <t>03</t>
        </is>
      </c>
      <c r="C21" s="3" t="n"/>
      <c r="D21" s="1" t="n"/>
      <c r="E21" s="11">
        <f>Lang!$B$36</f>
        <v/>
      </c>
      <c r="F21" s="8" t="n"/>
      <c r="G21" s="8" t="n"/>
      <c r="H21" s="8" t="n"/>
      <c r="I21" s="8" t="n"/>
      <c r="J21" s="8" t="n"/>
      <c r="K21" s="8" t="n"/>
      <c r="L21" s="8" t="n"/>
      <c r="M21" s="8" t="n"/>
      <c r="N21" s="8" t="n"/>
      <c r="O21" s="8" t="n"/>
      <c r="P21" s="8" t="n"/>
      <c r="Q21" s="8" t="n"/>
      <c r="R21" s="8" t="n"/>
      <c r="S21" s="8" t="n"/>
      <c r="T21" s="1" t="n"/>
      <c r="U21" s="1" t="n"/>
    </row>
    <row r="22">
      <c r="A22" s="1" t="n"/>
      <c r="B22" s="3" t="n"/>
      <c r="C22" s="3" t="n"/>
      <c r="D22" s="1" t="n"/>
      <c r="E22" s="12">
        <f>Lang!$B$37</f>
        <v/>
      </c>
      <c r="F22" s="8" t="n"/>
      <c r="G22" s="8" t="n"/>
      <c r="H22" s="8" t="n"/>
      <c r="I22" s="8" t="n"/>
      <c r="J22" s="8" t="n"/>
      <c r="K22" s="8" t="n"/>
      <c r="L22" s="8" t="n"/>
      <c r="M22" s="8" t="n"/>
      <c r="N22" s="8" t="n"/>
      <c r="O22" s="8" t="n"/>
      <c r="P22" s="8" t="n"/>
      <c r="Q22" s="8" t="n"/>
      <c r="R22" s="8" t="n"/>
      <c r="S22" s="8" t="n"/>
      <c r="T22" s="1" t="n"/>
      <c r="U22" s="1" t="n"/>
    </row>
    <row r="23">
      <c r="A23" s="1" t="n"/>
      <c r="B23" s="3" t="n"/>
      <c r="C23" s="3" t="n"/>
      <c r="D23" s="1" t="n"/>
      <c r="E23" s="8" t="n"/>
      <c r="F23" s="8" t="n"/>
      <c r="G23" s="8" t="n"/>
      <c r="H23" s="8" t="n"/>
      <c r="I23" s="8" t="n"/>
      <c r="J23" s="8" t="n"/>
      <c r="K23" s="8" t="n"/>
      <c r="L23" s="8" t="n"/>
      <c r="M23" s="8" t="n"/>
      <c r="N23" s="8" t="n"/>
      <c r="O23" s="8" t="n"/>
      <c r="P23" s="8" t="n"/>
      <c r="Q23" s="8" t="n"/>
      <c r="R23" s="8" t="n"/>
      <c r="S23" s="8" t="n"/>
      <c r="T23" s="1" t="n"/>
      <c r="U23" s="1" t="n"/>
    </row>
    <row r="24">
      <c r="A24" s="1" t="n"/>
      <c r="B24" s="1" t="n"/>
      <c r="C24" s="1" t="n"/>
      <c r="D24" s="1" t="n"/>
      <c r="E24" s="1" t="n"/>
      <c r="F24" s="1" t="n"/>
      <c r="G24" s="1" t="n"/>
      <c r="H24" s="1" t="n"/>
      <c r="I24" s="1" t="n"/>
      <c r="J24" s="1" t="n"/>
      <c r="K24" s="1" t="n"/>
      <c r="L24" s="1" t="n"/>
      <c r="M24" s="1" t="n"/>
      <c r="N24" s="1" t="n"/>
      <c r="O24" s="1" t="n"/>
      <c r="P24" s="1" t="n"/>
      <c r="Q24" s="1" t="n"/>
      <c r="R24" s="1" t="n"/>
      <c r="S24" s="1" t="n"/>
      <c r="T24" s="1" t="n"/>
      <c r="U24" s="1" t="n"/>
    </row>
    <row r="25">
      <c r="A25" s="1" t="n"/>
      <c r="B25" s="10" t="inlineStr">
        <is>
          <t>04</t>
        </is>
      </c>
      <c r="C25" s="3" t="n"/>
      <c r="D25" s="1" t="n"/>
      <c r="E25" s="11">
        <f>Lang!$B$38</f>
        <v/>
      </c>
      <c r="F25" s="8" t="n"/>
      <c r="G25" s="8" t="n"/>
      <c r="H25" s="8" t="n"/>
      <c r="I25" s="8" t="n"/>
      <c r="J25" s="8" t="n"/>
      <c r="K25" s="8" t="n"/>
      <c r="L25" s="8" t="n"/>
      <c r="M25" s="8" t="n"/>
      <c r="N25" s="8" t="n"/>
      <c r="O25" s="8" t="n"/>
      <c r="P25" s="8" t="n"/>
      <c r="Q25" s="8" t="n"/>
      <c r="R25" s="8" t="n"/>
      <c r="S25" s="8" t="n"/>
      <c r="T25" s="1" t="n"/>
      <c r="U25" s="1" t="n"/>
    </row>
    <row r="26">
      <c r="A26" s="1" t="n"/>
      <c r="B26" s="3" t="n"/>
      <c r="C26" s="3" t="n"/>
      <c r="D26" s="1" t="n"/>
      <c r="E26" s="12">
        <f>Lang!$B$39</f>
        <v/>
      </c>
      <c r="F26" s="8" t="n"/>
      <c r="G26" s="8" t="n"/>
      <c r="H26" s="8" t="n"/>
      <c r="I26" s="8" t="n"/>
      <c r="J26" s="8" t="n"/>
      <c r="K26" s="8" t="n"/>
      <c r="L26" s="8" t="n"/>
      <c r="M26" s="8" t="n"/>
      <c r="N26" s="8" t="n"/>
      <c r="O26" s="8" t="n"/>
      <c r="P26" s="8" t="n"/>
      <c r="Q26" s="8" t="n"/>
      <c r="R26" s="8" t="n"/>
      <c r="S26" s="8" t="n"/>
      <c r="T26" s="1" t="n"/>
      <c r="U26" s="1" t="n"/>
    </row>
    <row r="27">
      <c r="A27" s="1" t="n"/>
      <c r="B27" s="3" t="n"/>
      <c r="C27" s="3" t="n"/>
      <c r="D27" s="1" t="n"/>
      <c r="E27" s="8" t="n"/>
      <c r="F27" s="8" t="n"/>
      <c r="G27" s="8" t="n"/>
      <c r="H27" s="8" t="n"/>
      <c r="I27" s="8" t="n"/>
      <c r="J27" s="8" t="n"/>
      <c r="K27" s="8" t="n"/>
      <c r="L27" s="8" t="n"/>
      <c r="M27" s="8" t="n"/>
      <c r="N27" s="8" t="n"/>
      <c r="O27" s="8" t="n"/>
      <c r="P27" s="8" t="n"/>
      <c r="Q27" s="8" t="n"/>
      <c r="R27" s="8" t="n"/>
      <c r="S27" s="8" t="n"/>
      <c r="T27" s="1" t="n"/>
      <c r="U27" s="1" t="n"/>
    </row>
    <row r="28">
      <c r="A28" s="1" t="n"/>
      <c r="B28" s="1" t="n"/>
      <c r="C28" s="1" t="n"/>
      <c r="D28" s="1" t="n"/>
      <c r="E28" s="1" t="n"/>
      <c r="F28" s="1" t="n"/>
      <c r="G28" s="1" t="n"/>
      <c r="H28" s="1" t="n"/>
      <c r="I28" s="1" t="n"/>
      <c r="J28" s="1" t="n"/>
      <c r="K28" s="1" t="n"/>
      <c r="L28" s="1" t="n"/>
      <c r="M28" s="1" t="n"/>
      <c r="N28" s="1" t="n"/>
      <c r="O28" s="1" t="n"/>
      <c r="P28" s="1" t="n"/>
      <c r="Q28" s="1" t="n"/>
      <c r="R28" s="1" t="n"/>
      <c r="S28" s="1" t="n"/>
      <c r="T28" s="1" t="n"/>
      <c r="U28" s="1" t="n"/>
    </row>
    <row r="29">
      <c r="A29" s="1" t="n"/>
      <c r="B29" s="1" t="n"/>
      <c r="C29" s="1" t="n"/>
      <c r="D29" s="1" t="n"/>
      <c r="E29" s="1" t="n"/>
      <c r="F29" s="1" t="n"/>
      <c r="G29" s="1" t="n"/>
      <c r="H29" s="1" t="n"/>
      <c r="I29" s="1" t="n"/>
      <c r="J29" s="1" t="n"/>
      <c r="K29" s="1" t="n"/>
      <c r="L29" s="1" t="n"/>
      <c r="M29" s="1" t="n"/>
      <c r="N29" s="1" t="n"/>
      <c r="O29" s="1" t="n"/>
      <c r="P29" s="1" t="n"/>
      <c r="Q29" s="1" t="n"/>
      <c r="R29" s="1" t="n"/>
      <c r="S29" s="1" t="n"/>
      <c r="T29" s="1" t="n"/>
      <c r="U29" s="1" t="n"/>
    </row>
    <row r="30">
      <c r="A30" s="1" t="n"/>
      <c r="B30" s="13">
        <f>Lang!$B$40</f>
        <v/>
      </c>
      <c r="T30" s="1" t="n"/>
      <c r="U30" s="1" t="n"/>
    </row>
    <row r="31">
      <c r="A31" s="1" t="n"/>
      <c r="B31" s="1" t="n"/>
      <c r="C31" s="1" t="n"/>
      <c r="D31" s="1" t="n"/>
      <c r="E31" s="1" t="n"/>
      <c r="F31" s="1" t="n"/>
      <c r="G31" s="1" t="n"/>
      <c r="H31" s="1" t="n"/>
      <c r="I31" s="1" t="n"/>
      <c r="J31" s="1" t="n"/>
      <c r="K31" s="1" t="n"/>
      <c r="L31" s="1" t="n"/>
      <c r="M31" s="1" t="n"/>
      <c r="N31" s="1" t="n"/>
      <c r="O31" s="1" t="n"/>
      <c r="P31" s="1" t="n"/>
      <c r="Q31" s="1" t="n"/>
      <c r="R31" s="1" t="n"/>
      <c r="S31" s="1" t="n"/>
      <c r="T31" s="1" t="n"/>
      <c r="U31" s="1" t="n"/>
    </row>
    <row r="32">
      <c r="A32" s="1" t="n"/>
      <c r="B32" s="14">
        <f>Lang!$B$5</f>
        <v/>
      </c>
      <c r="C32" s="8" t="n"/>
      <c r="D32" s="8" t="n"/>
      <c r="E32" s="8" t="n"/>
      <c r="F32" s="8" t="n"/>
      <c r="G32" s="8" t="n"/>
      <c r="H32" s="8" t="n"/>
      <c r="I32" s="8" t="n"/>
      <c r="J32" s="8" t="n"/>
      <c r="K32" s="8" t="n"/>
      <c r="L32" s="8" t="n"/>
      <c r="M32" s="8" t="n"/>
      <c r="N32" s="8" t="n"/>
      <c r="O32" s="8" t="n"/>
      <c r="P32" s="8" t="n"/>
      <c r="Q32" s="8" t="n"/>
      <c r="R32" s="8" t="n"/>
      <c r="S32" s="8" t="n"/>
      <c r="T32" s="1" t="n"/>
      <c r="U32" s="1" t="n"/>
    </row>
    <row r="33">
      <c r="A33" s="1" t="n"/>
      <c r="B33" s="8" t="n"/>
      <c r="C33" s="8" t="n"/>
      <c r="D33" s="8" t="n"/>
      <c r="E33" s="8" t="n"/>
      <c r="F33" s="8" t="n"/>
      <c r="G33" s="8" t="n"/>
      <c r="H33" s="8" t="n"/>
      <c r="I33" s="8" t="n"/>
      <c r="J33" s="8" t="n"/>
      <c r="K33" s="8" t="n"/>
      <c r="L33" s="8" t="n"/>
      <c r="M33" s="8" t="n"/>
      <c r="N33" s="8" t="n"/>
      <c r="O33" s="8" t="n"/>
      <c r="P33" s="8" t="n"/>
      <c r="Q33" s="8" t="n"/>
      <c r="R33" s="8" t="n"/>
      <c r="S33" s="8" t="n"/>
      <c r="T33" s="1" t="n"/>
      <c r="U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c r="U34" s="1" t="n"/>
    </row>
    <row r="35">
      <c r="A35" s="1" t="n"/>
      <c r="B35" s="15">
        <f>Lang!$B$6</f>
        <v/>
      </c>
      <c r="C35" s="8" t="n"/>
      <c r="D35" s="8" t="n"/>
      <c r="E35" s="8" t="n"/>
      <c r="F35" s="8" t="n"/>
      <c r="G35" s="8" t="n"/>
      <c r="H35" s="8" t="n"/>
      <c r="I35" s="8" t="n"/>
      <c r="J35" s="8" t="n"/>
      <c r="K35" s="8" t="n"/>
      <c r="L35" s="8" t="n"/>
      <c r="M35" s="8" t="n"/>
      <c r="N35" s="8" t="n"/>
      <c r="O35" s="8" t="n"/>
      <c r="P35" s="8" t="n"/>
      <c r="Q35" s="8" t="n"/>
      <c r="R35" s="8" t="n"/>
      <c r="S35" s="8" t="n"/>
      <c r="T35" s="1" t="n"/>
      <c r="U35" s="1" t="n"/>
    </row>
    <row r="36">
      <c r="A36" s="1" t="n"/>
      <c r="B36" s="16" t="inlineStr">
        <is>
          <t>Keywan Fakhri</t>
        </is>
      </c>
      <c r="C36" s="8" t="n"/>
      <c r="D36" s="8" t="n"/>
      <c r="E36" s="8" t="n"/>
      <c r="F36" s="8" t="n"/>
      <c r="G36" s="8" t="n"/>
      <c r="H36" s="8" t="n"/>
      <c r="I36" s="14">
        <f>Lang!$B$7</f>
        <v/>
      </c>
      <c r="J36" s="8" t="n"/>
      <c r="K36" s="8" t="n"/>
      <c r="L36" s="8" t="n"/>
      <c r="M36" s="8" t="n"/>
      <c r="N36" s="8" t="n"/>
      <c r="O36" s="8" t="n"/>
      <c r="P36" s="8" t="n"/>
      <c r="Q36" s="8" t="n"/>
      <c r="R36" s="8" t="n"/>
      <c r="S36" s="8" t="n"/>
      <c r="T36" s="1" t="n"/>
      <c r="U36" s="1" t="n"/>
    </row>
    <row r="37">
      <c r="A37" s="1" t="n"/>
      <c r="B37" s="8" t="n"/>
      <c r="C37" s="8" t="n"/>
      <c r="D37" s="8" t="n"/>
      <c r="E37" s="8" t="n"/>
      <c r="F37" s="8" t="n"/>
      <c r="G37" s="8" t="n"/>
      <c r="H37" s="8" t="n"/>
      <c r="I37" s="8" t="n"/>
      <c r="J37" s="8" t="n"/>
      <c r="K37" s="8" t="n"/>
      <c r="L37" s="8" t="n"/>
      <c r="M37" s="8" t="n"/>
      <c r="N37" s="8" t="n"/>
      <c r="O37" s="8" t="n"/>
      <c r="P37" s="8" t="n"/>
      <c r="Q37" s="8" t="n"/>
      <c r="R37" s="8" t="n"/>
      <c r="S37" s="8" t="n"/>
      <c r="T37" s="1" t="n"/>
      <c r="U37" s="1" t="n"/>
    </row>
    <row r="38">
      <c r="A38" s="1" t="n"/>
      <c r="B38" s="17">
        <f>Lang!$B$8</f>
        <v/>
      </c>
      <c r="C38" s="8" t="n"/>
      <c r="D38" s="8" t="n"/>
      <c r="E38" s="8" t="n"/>
      <c r="F38" s="8" t="n"/>
      <c r="G38" s="8" t="n"/>
      <c r="H38" s="8" t="n"/>
      <c r="I38" s="8" t="n"/>
      <c r="J38" s="8" t="n"/>
      <c r="K38" s="8" t="n"/>
      <c r="L38" s="8" t="n"/>
      <c r="M38" s="8" t="n"/>
      <c r="N38" s="8" t="n"/>
      <c r="O38" s="8" t="n"/>
      <c r="P38" s="8" t="n"/>
      <c r="Q38" s="8" t="n"/>
      <c r="R38" s="8" t="n"/>
      <c r="S38" s="8" t="n"/>
      <c r="T38" s="1" t="n"/>
      <c r="U38" s="1" t="n"/>
    </row>
    <row r="39">
      <c r="A39" s="1" t="n"/>
      <c r="B39" s="18">
        <f>HYPERLINK("https://keywanfakhri.com","keywanfakhri.com")</f>
        <v/>
      </c>
      <c r="C39" s="8" t="n"/>
      <c r="D39" s="8" t="n"/>
      <c r="E39" s="8" t="n"/>
      <c r="F39" s="18">
        <f>HYPERLINK("mailto:keywanfakhri1@gmail.com","keywanfakhri1@gmail.com")</f>
        <v/>
      </c>
      <c r="G39" s="8" t="n"/>
      <c r="H39" s="8" t="n"/>
      <c r="I39" s="8" t="n"/>
      <c r="J39" s="8" t="n"/>
      <c r="K39" s="8" t="n"/>
      <c r="L39" s="18">
        <f>HYPERLINK("https://www.linkedin.com/in/rahmatallah-keywan-fakhri/","LinkedIn: rahmatallah-keywan-fakhri")</f>
        <v/>
      </c>
      <c r="M39" s="8" t="n"/>
      <c r="N39" s="8" t="n"/>
      <c r="O39" s="8" t="n"/>
      <c r="P39" s="8" t="n"/>
      <c r="Q39" s="8" t="n"/>
      <c r="R39" s="8" t="n"/>
      <c r="S39" s="8" t="n"/>
      <c r="T39" s="1" t="n"/>
      <c r="U39" s="1" t="n"/>
    </row>
    <row r="40">
      <c r="A40" s="1" t="n"/>
      <c r="B40" s="8" t="n"/>
      <c r="C40" s="8" t="n"/>
      <c r="D40" s="8" t="n"/>
      <c r="E40" s="8" t="n"/>
      <c r="F40" s="8" t="n"/>
      <c r="G40" s="8" t="n"/>
      <c r="H40" s="8" t="n"/>
      <c r="I40" s="8" t="n"/>
      <c r="J40" s="8" t="n"/>
      <c r="K40" s="8" t="n"/>
      <c r="L40" s="8" t="n"/>
      <c r="M40" s="8" t="n"/>
      <c r="N40" s="8" t="n"/>
      <c r="O40" s="8" t="n"/>
      <c r="P40" s="8" t="n"/>
      <c r="Q40" s="8" t="n"/>
      <c r="R40" s="8" t="n"/>
      <c r="S40" s="8" t="n"/>
      <c r="T40" s="1" t="n"/>
      <c r="U40" s="1" t="n"/>
    </row>
    <row r="41">
      <c r="A41" s="1" t="n"/>
      <c r="B41" s="1" t="n"/>
      <c r="C41" s="1" t="n"/>
      <c r="D41" s="1" t="n"/>
      <c r="E41" s="1" t="n"/>
      <c r="F41" s="1" t="n"/>
      <c r="G41" s="1" t="n"/>
      <c r="H41" s="1" t="n"/>
      <c r="I41" s="1" t="n"/>
      <c r="J41" s="1" t="n"/>
      <c r="K41" s="1" t="n"/>
      <c r="L41" s="1" t="n"/>
      <c r="M41" s="1" t="n"/>
      <c r="N41" s="1" t="n"/>
      <c r="O41" s="1" t="n"/>
      <c r="P41" s="1" t="n"/>
      <c r="Q41" s="1" t="n"/>
      <c r="R41" s="1" t="n"/>
      <c r="S41" s="1" t="n"/>
      <c r="T41" s="1" t="n"/>
      <c r="U41" s="1" t="n"/>
    </row>
    <row r="42">
      <c r="A42" s="1" t="n"/>
      <c r="B42" s="1" t="n"/>
      <c r="C42" s="1" t="n"/>
      <c r="D42" s="1" t="n"/>
      <c r="E42" s="1" t="n"/>
      <c r="F42" s="1" t="n"/>
      <c r="G42" s="1" t="n"/>
      <c r="H42" s="1" t="n"/>
      <c r="I42" s="1" t="n"/>
      <c r="J42" s="1" t="n"/>
      <c r="K42" s="1" t="n"/>
      <c r="L42" s="1" t="n"/>
      <c r="M42" s="1" t="n"/>
      <c r="N42" s="1" t="n"/>
      <c r="O42" s="1" t="n"/>
      <c r="P42" s="1" t="n"/>
      <c r="Q42" s="1" t="n"/>
      <c r="R42" s="1" t="n"/>
      <c r="S42" s="1" t="n"/>
      <c r="T42" s="1" t="n"/>
      <c r="U42" s="1" t="n"/>
    </row>
    <row r="43">
      <c r="A43" s="1" t="n"/>
      <c r="B43" s="1" t="n"/>
      <c r="C43" s="1" t="n"/>
      <c r="D43" s="1" t="n"/>
      <c r="E43" s="1" t="n"/>
      <c r="F43" s="1" t="n"/>
      <c r="G43" s="1" t="n"/>
      <c r="H43" s="1" t="n"/>
      <c r="I43" s="1" t="n"/>
      <c r="J43" s="1" t="n"/>
      <c r="K43" s="1" t="n"/>
      <c r="L43" s="1" t="n"/>
      <c r="M43" s="1" t="n"/>
      <c r="N43" s="1" t="n"/>
      <c r="O43" s="1" t="n"/>
      <c r="P43" s="1" t="n"/>
      <c r="Q43" s="1" t="n"/>
      <c r="R43" s="1" t="n"/>
      <c r="S43" s="1" t="n"/>
      <c r="T43" s="1" t="n"/>
      <c r="U43" s="1" t="n"/>
    </row>
    <row r="44">
      <c r="A44" s="1" t="n"/>
      <c r="B44" s="1" t="n"/>
      <c r="C44" s="1" t="n"/>
      <c r="D44" s="1" t="n"/>
      <c r="E44" s="1" t="n"/>
      <c r="F44" s="1" t="n"/>
      <c r="G44" s="1" t="n"/>
      <c r="H44" s="1" t="n"/>
      <c r="I44" s="1" t="n"/>
      <c r="J44" s="1" t="n"/>
      <c r="K44" s="1" t="n"/>
      <c r="L44" s="1" t="n"/>
      <c r="M44" s="1" t="n"/>
      <c r="N44" s="1" t="n"/>
      <c r="O44" s="1" t="n"/>
      <c r="P44" s="1" t="n"/>
      <c r="Q44" s="1" t="n"/>
      <c r="R44" s="1" t="n"/>
      <c r="S44" s="1" t="n"/>
      <c r="T44" s="1" t="n"/>
      <c r="U44" s="1" t="n"/>
    </row>
  </sheetData>
  <sheetProtection selectLockedCells="0" selectUnlockedCells="0" sheet="1" objects="0" insertRows="1" insertHyperlinks="1" autoFilter="1" scenarios="0" formatColumns="0" deleteColumns="1" insertColumns="1" pivotTables="1" deleteRows="1" formatCells="1" formatRows="0" sort="1" password="E778"/>
  <mergeCells count="30">
    <mergeCell ref="B7:C7"/>
    <mergeCell ref="B25:C27"/>
    <mergeCell ref="E13:S13"/>
    <mergeCell ref="E26:S27"/>
    <mergeCell ref="B32:S33"/>
    <mergeCell ref="F7:G7"/>
    <mergeCell ref="E18:S19"/>
    <mergeCell ref="B21:C23"/>
    <mergeCell ref="B38:S38"/>
    <mergeCell ref="E22:S23"/>
    <mergeCell ref="B9:S11"/>
    <mergeCell ref="E14:S15"/>
    <mergeCell ref="B17:C19"/>
    <mergeCell ref="B13:C15"/>
    <mergeCell ref="F39:K39"/>
    <mergeCell ref="L39:S39"/>
    <mergeCell ref="B30:S30"/>
    <mergeCell ref="B2:D5"/>
    <mergeCell ref="D7:E7"/>
    <mergeCell ref="E25:S25"/>
    <mergeCell ref="H7:I7"/>
    <mergeCell ref="B36:H37"/>
    <mergeCell ref="F4:S5"/>
    <mergeCell ref="J7:K7"/>
    <mergeCell ref="B39:E39"/>
    <mergeCell ref="B35:S35"/>
    <mergeCell ref="E21:S21"/>
    <mergeCell ref="I36:S37"/>
    <mergeCell ref="F2:S3"/>
    <mergeCell ref="E17:S17"/>
  </mergeCells>
  <printOptions horizontalCentered="1"/>
  <pageMargins left="0.3" right="0.3" top="0.4" bottom="0.4" header="0.5" footer="0.5"/>
  <pageSetup orientation="landscape" paperSize="9" fitToHeight="1" fitToWidth="1"/>
</worksheet>
</file>

<file path=xl/worksheets/sheet2.xml><?xml version="1.0" encoding="utf-8"?>
<worksheet xmlns="http://schemas.openxmlformats.org/spreadsheetml/2006/main">
  <sheetPr>
    <tabColor rgb="0036DAC5"/>
    <outlinePr summaryBelow="1" summaryRight="1"/>
    <pageSetUpPr fitToPage="1"/>
  </sheetPr>
  <dimension ref="A1:U60"/>
  <sheetViews>
    <sheetView showGridLines="0" zoomScale="90" workbookViewId="0">
      <selection activeCell="A1" sqref="A1"/>
    </sheetView>
  </sheetViews>
  <sheetFormatPr baseColWidth="8" defaultRowHeight="15"/>
  <cols>
    <col width="2.5" customWidth="1" min="1" max="1"/>
    <col width="8.6"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 width="8.6" customWidth="1" min="13" max="13"/>
    <col width="8.6" customWidth="1" min="14" max="14"/>
    <col width="8.6" customWidth="1" min="15" max="15"/>
    <col width="8.6" customWidth="1" min="16" max="16"/>
    <col width="8.6" customWidth="1" min="17" max="17"/>
    <col width="8.6" customWidth="1" min="18" max="18"/>
    <col width="8.6" customWidth="1" min="19" max="19"/>
    <col width="8.6" customWidth="1" min="20" max="20"/>
  </cols>
  <sheetData>
    <row r="1">
      <c r="A1" s="1" t="n"/>
      <c r="B1" s="1" t="n"/>
      <c r="C1" s="1" t="n"/>
      <c r="D1" s="1" t="n"/>
      <c r="E1" s="1" t="n"/>
      <c r="F1" s="1" t="n"/>
      <c r="G1" s="1" t="n"/>
      <c r="H1" s="1" t="n"/>
      <c r="I1" s="1" t="n"/>
      <c r="J1" s="1" t="n"/>
      <c r="K1" s="1" t="n"/>
      <c r="L1" s="1" t="n"/>
      <c r="M1" s="1" t="n"/>
      <c r="N1" s="1" t="n"/>
      <c r="O1" s="1" t="n"/>
      <c r="P1" s="1" t="n"/>
      <c r="Q1" s="1" t="n"/>
      <c r="R1" s="1" t="n"/>
      <c r="S1" s="1" t="n"/>
      <c r="T1" s="1" t="n"/>
      <c r="U1" s="1" t="n"/>
    </row>
    <row r="2" ht="22" customHeight="1">
      <c r="A2" s="1" t="n"/>
      <c r="B2" s="10" t="inlineStr">
        <is>
          <t>K1</t>
        </is>
      </c>
      <c r="C2" s="3" t="n"/>
      <c r="D2" s="1" t="n"/>
      <c r="E2" s="19">
        <f>"KEYONE  /  "&amp;Lang!$B$46</f>
        <v/>
      </c>
      <c r="T2" s="1" t="n"/>
      <c r="U2" s="1" t="n"/>
    </row>
    <row r="3" ht="22" customHeight="1">
      <c r="A3" s="1" t="n"/>
      <c r="B3" s="3" t="n"/>
      <c r="C3" s="3" t="n"/>
      <c r="D3" s="1" t="n"/>
      <c r="E3" s="20">
        <f>Lang!$B$47</f>
        <v/>
      </c>
      <c r="T3" s="1" t="n"/>
      <c r="U3" s="1" t="n"/>
    </row>
    <row r="4" ht="24" customHeight="1">
      <c r="A4" s="1" t="n"/>
      <c r="B4" s="7">
        <f>HYPERLINK("#'START'!A1",Lang!$B$2)</f>
        <v/>
      </c>
      <c r="C4" s="8" t="n"/>
      <c r="D4" s="6">
        <f>HYPERLINK("#'Dashboard'!A1",Lang!$B$3)</f>
        <v/>
      </c>
      <c r="E4" s="3" t="n"/>
      <c r="F4" s="7">
        <f>HYPERLINK("#'Gantt'!A1",Lang!$B$27)</f>
        <v/>
      </c>
      <c r="G4" s="8" t="n"/>
      <c r="H4" s="7">
        <f>HYPERLINK("#'Tasks'!A1",Lang!$B$28)</f>
        <v/>
      </c>
      <c r="I4" s="8" t="n"/>
      <c r="J4" s="7">
        <f>HYPERLINK("#'Settings'!A1",Lang!$B$4)</f>
        <v/>
      </c>
      <c r="K4" s="8" t="n"/>
      <c r="L4" s="1" t="n"/>
      <c r="M4" s="1" t="n"/>
      <c r="N4" s="1" t="n"/>
      <c r="O4" s="1" t="n"/>
      <c r="P4" s="1" t="n"/>
      <c r="Q4" s="1" t="n"/>
      <c r="R4" s="1" t="n"/>
      <c r="S4" s="1" t="n"/>
      <c r="T4" s="1" t="n"/>
      <c r="U4" s="1" t="n"/>
    </row>
    <row r="5">
      <c r="A5" s="1" t="n"/>
      <c r="B5" s="1" t="n"/>
      <c r="C5" s="1" t="n"/>
      <c r="D5" s="1" t="n"/>
      <c r="E5" s="1" t="n"/>
      <c r="F5" s="1" t="n"/>
      <c r="G5" s="1" t="n"/>
      <c r="H5" s="1" t="n"/>
      <c r="I5" s="1" t="n"/>
      <c r="J5" s="1" t="n"/>
      <c r="K5" s="1" t="n"/>
      <c r="L5" s="1" t="n"/>
      <c r="M5" s="1" t="n"/>
      <c r="N5" s="1" t="n"/>
      <c r="O5" s="1" t="n"/>
      <c r="P5" s="1" t="n"/>
      <c r="Q5" s="1" t="n"/>
      <c r="R5" s="1" t="n"/>
      <c r="S5" s="1" t="n"/>
      <c r="T5" s="1" t="n"/>
      <c r="U5" s="1" t="n"/>
    </row>
    <row r="6" ht="18" customHeight="1">
      <c r="A6" s="1" t="n"/>
      <c r="B6" s="21">
        <f>Lang!$B$48</f>
        <v/>
      </c>
      <c r="I6" s="21">
        <f>Lang!$B$42</f>
        <v/>
      </c>
      <c r="M6" s="21">
        <f>Lang!$B$14</f>
        <v/>
      </c>
      <c r="P6" s="21">
        <f>Lang!$B$95</f>
        <v/>
      </c>
      <c r="T6" s="1" t="n"/>
      <c r="U6" s="1" t="n"/>
    </row>
    <row r="7" ht="26" customHeight="1">
      <c r="A7" s="1" t="n"/>
      <c r="B7" s="22">
        <f>Settings!$D$8</f>
        <v/>
      </c>
      <c r="C7" s="8" t="n"/>
      <c r="D7" s="8" t="n"/>
      <c r="E7" s="8" t="n"/>
      <c r="F7" s="8" t="n"/>
      <c r="G7" s="8" t="n"/>
      <c r="H7" s="8" t="n"/>
      <c r="I7" s="22">
        <f>Settings!$D$10</f>
        <v/>
      </c>
      <c r="J7" s="8" t="n"/>
      <c r="K7" s="8" t="n"/>
      <c r="L7" s="8" t="n"/>
      <c r="M7" s="23">
        <f>Calc!$B$2</f>
        <v/>
      </c>
      <c r="N7" s="8" t="n"/>
      <c r="O7" s="8" t="n"/>
      <c r="P7" s="23">
        <f>Calc!$B$8</f>
        <v/>
      </c>
      <c r="Q7" s="8" t="n"/>
      <c r="R7" s="8" t="n"/>
      <c r="S7" s="8" t="n"/>
      <c r="T7" s="1" t="n"/>
      <c r="U7" s="1" t="n"/>
    </row>
    <row r="8" ht="22" customHeight="1">
      <c r="A8" s="1" t="n"/>
      <c r="B8" s="24">
        <f>Lang!$B$80</f>
        <v/>
      </c>
      <c r="T8" s="1" t="n"/>
      <c r="U8" s="1" t="n"/>
    </row>
    <row r="9">
      <c r="A9" s="1" t="n"/>
      <c r="B9" s="1" t="n"/>
      <c r="C9" s="1" t="n"/>
      <c r="D9" s="1" t="n"/>
      <c r="E9" s="1" t="n"/>
      <c r="F9" s="1" t="n"/>
      <c r="G9" s="1" t="n"/>
      <c r="H9" s="1" t="n"/>
      <c r="I9" s="1" t="n"/>
      <c r="J9" s="1" t="n"/>
      <c r="K9" s="1" t="n"/>
      <c r="L9" s="1" t="n"/>
      <c r="M9" s="1" t="n"/>
      <c r="N9" s="1" t="n"/>
      <c r="O9" s="1" t="n"/>
      <c r="P9" s="1" t="n"/>
      <c r="Q9" s="1" t="n"/>
      <c r="R9" s="1" t="n"/>
      <c r="S9" s="1" t="n"/>
      <c r="T9" s="1" t="n"/>
      <c r="U9" s="1" t="n"/>
    </row>
    <row r="10" ht="26" customHeight="1">
      <c r="A10" s="1" t="n"/>
      <c r="B10" s="25">
        <f>Lang!$B$49</f>
        <v/>
      </c>
      <c r="C10" s="8" t="n"/>
      <c r="D10" s="8" t="n"/>
      <c r="E10" s="26">
        <f>Lang!$B$50</f>
        <v/>
      </c>
      <c r="F10" s="8" t="n"/>
      <c r="G10" s="8" t="n"/>
      <c r="H10" s="26">
        <f>Lang!$B$51</f>
        <v/>
      </c>
      <c r="I10" s="8" t="n"/>
      <c r="J10" s="8" t="n"/>
      <c r="K10" s="26">
        <f>Lang!$B$52</f>
        <v/>
      </c>
      <c r="L10" s="8" t="n"/>
      <c r="M10" s="8" t="n"/>
      <c r="N10" s="26">
        <f>Lang!$B$53</f>
        <v/>
      </c>
      <c r="O10" s="8" t="n"/>
      <c r="P10" s="8" t="n"/>
      <c r="Q10" s="26">
        <f>Lang!$B$54</f>
        <v/>
      </c>
      <c r="R10" s="8" t="n"/>
      <c r="S10" s="8" t="n"/>
      <c r="T10" s="1" t="n"/>
      <c r="U10" s="1" t="n"/>
    </row>
    <row r="11">
      <c r="A11" s="1" t="n"/>
      <c r="B11" s="27">
        <f>COUNTIF(Tasks!$C$8:$C$207,"?*")</f>
        <v/>
      </c>
      <c r="C11" s="8" t="n"/>
      <c r="D11" s="8" t="n"/>
      <c r="E11" s="28">
        <f>Calc!$B$5</f>
        <v/>
      </c>
      <c r="F11" s="8" t="n"/>
      <c r="G11" s="8" t="n"/>
      <c r="H11" s="29">
        <f>COUNTIF(Tasks!$M$8:$M$207,4)</f>
        <v/>
      </c>
      <c r="I11" s="8" t="n"/>
      <c r="J11" s="8" t="n"/>
      <c r="K11" s="30">
        <f>SUM(Tasks!$H$8:$H$207)</f>
        <v/>
      </c>
      <c r="L11" s="8" t="n"/>
      <c r="M11" s="8" t="n"/>
      <c r="N11" s="30">
        <f>SUM(Tasks!$I$8:$I$207)</f>
        <v/>
      </c>
      <c r="O11" s="8" t="n"/>
      <c r="P11" s="8" t="n"/>
      <c r="Q11" s="31">
        <f>Calc!$B$7</f>
        <v/>
      </c>
      <c r="R11" s="8" t="n"/>
      <c r="S11" s="8" t="n"/>
      <c r="T11" s="1" t="n"/>
      <c r="U11" s="1" t="n"/>
    </row>
    <row r="12">
      <c r="A12" s="1" t="n"/>
      <c r="B12" s="8" t="n"/>
      <c r="C12" s="8" t="n"/>
      <c r="D12" s="8" t="n"/>
      <c r="E12" s="32" t="n"/>
      <c r="F12" s="8" t="n"/>
      <c r="G12" s="8" t="n"/>
      <c r="H12" s="32" t="n"/>
      <c r="I12" s="8" t="n"/>
      <c r="J12" s="8" t="n"/>
      <c r="K12" s="32" t="n"/>
      <c r="L12" s="8" t="n"/>
      <c r="M12" s="8" t="n"/>
      <c r="N12" s="32" t="n"/>
      <c r="O12" s="8" t="n"/>
      <c r="P12" s="8" t="n"/>
      <c r="Q12" s="32" t="n"/>
      <c r="R12" s="8" t="n"/>
      <c r="S12" s="8" t="n"/>
      <c r="T12" s="1" t="n"/>
      <c r="U12" s="1" t="n"/>
    </row>
    <row r="13">
      <c r="A13" s="1" t="n"/>
      <c r="B13" s="33">
        <f>Lang!$B$55</f>
        <v/>
      </c>
      <c r="C13" s="8" t="n"/>
      <c r="D13" s="34">
        <f>COUNTIF(Tasks!$M$8:$M$207,1)</f>
        <v/>
      </c>
      <c r="E13" s="35">
        <f>Lang!$B$56</f>
        <v/>
      </c>
      <c r="F13" s="8" t="n"/>
      <c r="G13" s="36">
        <f>Calc!$B$6</f>
        <v/>
      </c>
      <c r="H13" s="35">
        <f>Lang!$B$57</f>
        <v/>
      </c>
      <c r="I13" s="8" t="n"/>
      <c r="J13" s="34">
        <f>COUNTIF(Tasks!$M$8:$M$207,2)</f>
        <v/>
      </c>
      <c r="K13" s="35">
        <f>Lang!$B$58</f>
        <v/>
      </c>
      <c r="L13" s="8" t="n"/>
      <c r="M13" s="36">
        <f>IF(K11=0,0,N11/K11)</f>
        <v/>
      </c>
      <c r="N13" s="35">
        <f>Lang!$B$59</f>
        <v/>
      </c>
      <c r="O13" s="8" t="n"/>
      <c r="P13" s="37">
        <f>K11-N11</f>
        <v/>
      </c>
      <c r="Q13" s="35">
        <f>Lang!$B$60</f>
        <v/>
      </c>
      <c r="R13" s="8" t="n"/>
      <c r="S13" s="34">
        <f>MAX(0,Calc!$B$7-Calc!$B$2)</f>
        <v/>
      </c>
      <c r="T13" s="1" t="n"/>
      <c r="U13" s="1" t="n"/>
    </row>
    <row r="14">
      <c r="A14" s="1" t="n"/>
      <c r="B14" s="8" t="n"/>
      <c r="C14" s="8" t="n"/>
      <c r="D14" s="8" t="n"/>
      <c r="E14" s="32" t="n"/>
      <c r="F14" s="8" t="n"/>
      <c r="G14" s="8" t="n"/>
      <c r="H14" s="32" t="n"/>
      <c r="I14" s="8" t="n"/>
      <c r="J14" s="8" t="n"/>
      <c r="K14" s="32" t="n"/>
      <c r="L14" s="8" t="n"/>
      <c r="M14" s="8" t="n"/>
      <c r="N14" s="32" t="n"/>
      <c r="O14" s="8" t="n"/>
      <c r="P14" s="8" t="n"/>
      <c r="Q14" s="32" t="n"/>
      <c r="R14" s="8" t="n"/>
      <c r="S14" s="8" t="n"/>
      <c r="T14" s="1" t="n"/>
      <c r="U14" s="1" t="n"/>
    </row>
    <row r="15">
      <c r="A15" s="1" t="n"/>
      <c r="B15" s="1" t="n"/>
      <c r="C15" s="1" t="n"/>
      <c r="D15" s="1" t="n"/>
      <c r="E15" s="1" t="n"/>
      <c r="F15" s="1" t="n"/>
      <c r="G15" s="1" t="n"/>
      <c r="H15" s="1" t="n"/>
      <c r="I15" s="1" t="n"/>
      <c r="J15" s="1" t="n"/>
      <c r="K15" s="1" t="n"/>
      <c r="L15" s="1" t="n"/>
      <c r="M15" s="1" t="n"/>
      <c r="N15" s="1" t="n"/>
      <c r="O15" s="1" t="n"/>
      <c r="P15" s="1" t="n"/>
      <c r="Q15" s="1" t="n"/>
      <c r="R15" s="1" t="n"/>
      <c r="S15" s="1" t="n"/>
      <c r="T15" s="1" t="n"/>
      <c r="U15" s="1" t="n"/>
    </row>
    <row r="16">
      <c r="A16" s="1" t="n"/>
      <c r="B16" s="18">
        <f>Lang!$B$61</f>
        <v/>
      </c>
      <c r="C16" s="8" t="n"/>
      <c r="D16" s="8" t="n"/>
      <c r="E16" s="8" t="n"/>
      <c r="F16" s="8" t="n"/>
      <c r="G16" s="8" t="n"/>
      <c r="H16" s="8" t="n"/>
      <c r="I16" s="8" t="n"/>
      <c r="J16" s="8" t="n"/>
      <c r="K16" s="8" t="n"/>
      <c r="L16" s="8" t="n"/>
      <c r="M16" s="18">
        <f>Lang!$B$12</f>
        <v/>
      </c>
      <c r="N16" s="8" t="n"/>
      <c r="O16" s="8" t="n"/>
      <c r="P16" s="8" t="n"/>
      <c r="Q16" s="8" t="n"/>
      <c r="R16" s="8" t="n"/>
      <c r="S16" s="8" t="n"/>
      <c r="T16" s="1" t="n"/>
      <c r="U16" s="1" t="n"/>
    </row>
    <row r="17">
      <c r="A17" s="1" t="n"/>
      <c r="B17" s="1" t="n"/>
      <c r="C17" s="1" t="n"/>
      <c r="D17" s="1" t="n"/>
      <c r="E17" s="1" t="n"/>
      <c r="F17" s="1" t="n"/>
      <c r="G17" s="1" t="n"/>
      <c r="H17" s="1" t="n"/>
      <c r="I17" s="1" t="n"/>
      <c r="J17" s="1" t="n"/>
      <c r="K17" s="1" t="n"/>
      <c r="L17" s="1" t="n"/>
      <c r="M17" s="8" t="n"/>
      <c r="N17" s="8" t="n"/>
      <c r="O17" s="8" t="n"/>
      <c r="P17" s="8" t="n"/>
      <c r="Q17" s="8" t="n"/>
      <c r="R17" s="8" t="n"/>
      <c r="S17" s="8" t="n"/>
      <c r="T17" s="1" t="n"/>
      <c r="U17" s="1" t="n"/>
    </row>
    <row r="18">
      <c r="A18" s="1" t="n"/>
      <c r="B18" s="1" t="n"/>
      <c r="C18" s="1" t="n"/>
      <c r="D18" s="1" t="n"/>
      <c r="E18" s="1" t="n"/>
      <c r="F18" s="1" t="n"/>
      <c r="G18" s="1" t="n"/>
      <c r="H18" s="1" t="n"/>
      <c r="I18" s="1" t="n"/>
      <c r="J18" s="1" t="n"/>
      <c r="K18" s="1" t="n"/>
      <c r="L18" s="1" t="n"/>
      <c r="M18" s="15">
        <f>Lang!$B$75</f>
        <v/>
      </c>
      <c r="N18" s="8" t="n"/>
      <c r="O18" s="8" t="n"/>
      <c r="P18" s="8" t="n"/>
      <c r="Q18" s="8" t="n"/>
      <c r="R18" s="8" t="n"/>
      <c r="S18" s="8" t="n"/>
      <c r="T18" s="1" t="n"/>
      <c r="U18" s="1" t="n"/>
    </row>
    <row r="19">
      <c r="A19" s="1" t="n"/>
      <c r="B19" s="1" t="n"/>
      <c r="C19" s="1" t="n"/>
      <c r="D19" s="1" t="n"/>
      <c r="E19" s="1" t="n"/>
      <c r="F19" s="1" t="n"/>
      <c r="G19" s="1" t="n"/>
      <c r="H19" s="1" t="n"/>
      <c r="I19" s="1" t="n"/>
      <c r="J19" s="1" t="n"/>
      <c r="K19" s="1" t="n"/>
      <c r="L19" s="1" t="n"/>
      <c r="M19" s="38">
        <f>IF(Calc!$B$5&gt;=Calc!$B$6-0.005,Lang!$B$76,Lang!$B$77)</f>
        <v/>
      </c>
      <c r="N19" s="8" t="n"/>
      <c r="O19" s="8" t="n"/>
      <c r="P19" s="8" t="n"/>
      <c r="Q19" s="39">
        <f>IF(Calc!$B$5&gt;=Calc!$B$6,"+","")&amp;ROUND((Calc!$B$5-Calc!$B$6)*100,1)&amp;" "&amp;Lang!$B$79</f>
        <v/>
      </c>
      <c r="R19" s="8" t="n"/>
      <c r="S19" s="8" t="n"/>
      <c r="T19" s="1" t="n"/>
      <c r="U19" s="1" t="n"/>
    </row>
    <row r="20">
      <c r="A20" s="1" t="n"/>
      <c r="B20" s="1" t="n"/>
      <c r="C20" s="1" t="n"/>
      <c r="D20" s="1" t="n"/>
      <c r="E20" s="1" t="n"/>
      <c r="F20" s="1" t="n"/>
      <c r="G20" s="1" t="n"/>
      <c r="H20" s="1" t="n"/>
      <c r="I20" s="1" t="n"/>
      <c r="J20" s="1" t="n"/>
      <c r="K20" s="1" t="n"/>
      <c r="L20" s="1" t="n"/>
      <c r="M20" s="8" t="n"/>
      <c r="N20" s="8" t="n"/>
      <c r="O20" s="8" t="n"/>
      <c r="P20" s="8" t="n"/>
      <c r="Q20" s="8" t="n"/>
      <c r="R20" s="8" t="n"/>
      <c r="S20" s="8" t="n"/>
      <c r="T20" s="1" t="n"/>
      <c r="U20" s="1" t="n"/>
    </row>
    <row r="21">
      <c r="A21" s="1" t="n"/>
      <c r="B21" s="1" t="n"/>
      <c r="C21" s="1" t="n"/>
      <c r="D21" s="1" t="n"/>
      <c r="E21" s="1" t="n"/>
      <c r="F21" s="1" t="n"/>
      <c r="G21" s="1" t="n"/>
      <c r="H21" s="1" t="n"/>
      <c r="I21" s="1" t="n"/>
      <c r="J21" s="1" t="n"/>
      <c r="K21" s="1" t="n"/>
      <c r="L21" s="1" t="n"/>
      <c r="M21" s="8" t="n"/>
      <c r="N21" s="8" t="n"/>
      <c r="O21" s="8" t="n"/>
      <c r="P21" s="8" t="n"/>
      <c r="Q21" s="8" t="n"/>
      <c r="R21" s="8" t="n"/>
      <c r="S21" s="8" t="n"/>
      <c r="T21" s="1" t="n"/>
      <c r="U21" s="1" t="n"/>
    </row>
    <row r="22">
      <c r="A22" s="1" t="n"/>
      <c r="B22" s="1" t="n"/>
      <c r="C22" s="1" t="n"/>
      <c r="D22" s="1" t="n"/>
      <c r="E22" s="1" t="n"/>
      <c r="F22" s="1" t="n"/>
      <c r="G22" s="1" t="n"/>
      <c r="H22" s="1" t="n"/>
      <c r="I22" s="1" t="n"/>
      <c r="J22" s="1" t="n"/>
      <c r="K22" s="1" t="n"/>
      <c r="L22" s="1" t="n"/>
      <c r="M22" s="15">
        <f>Lang!$B$72</f>
        <v/>
      </c>
      <c r="N22" s="8" t="n"/>
      <c r="O22" s="8" t="n"/>
      <c r="P22" s="8" t="n"/>
      <c r="Q22" s="8" t="n"/>
      <c r="R22" s="8" t="n"/>
      <c r="S22" s="8" t="n"/>
      <c r="T22" s="1" t="n"/>
      <c r="U22" s="1" t="n"/>
    </row>
    <row r="23">
      <c r="A23" s="1" t="n"/>
      <c r="B23" s="1" t="n"/>
      <c r="C23" s="1" t="n"/>
      <c r="D23" s="1" t="n"/>
      <c r="E23" s="1" t="n"/>
      <c r="F23" s="1" t="n"/>
      <c r="G23" s="1" t="n"/>
      <c r="H23" s="1" t="n"/>
      <c r="I23" s="1" t="n"/>
      <c r="J23" s="1" t="n"/>
      <c r="K23" s="1" t="n"/>
      <c r="L23" s="1" t="n"/>
      <c r="M23" s="38">
        <f>IF(MIN(Tasks!$S$8:$S$207)=99999,"–",INDEX(Tasks!$C$8:$C$207,MATCH(MIN(Tasks!$S$8:$S$207),Tasks!$S$8:$S$207,0)))</f>
        <v/>
      </c>
      <c r="N23" s="8" t="n"/>
      <c r="O23" s="8" t="n"/>
      <c r="P23" s="8" t="n"/>
      <c r="Q23" s="40">
        <f>IF(MIN(Tasks!$S$8:$S$207)=99999,"",MIN(Tasks!$S$8:$S$207))</f>
        <v/>
      </c>
      <c r="R23" s="8" t="n"/>
      <c r="S23" s="8" t="n"/>
      <c r="T23" s="1" t="n"/>
      <c r="U23" s="1" t="n"/>
    </row>
    <row r="24">
      <c r="A24" s="1" t="n"/>
      <c r="B24" s="1" t="n"/>
      <c r="C24" s="1" t="n"/>
      <c r="D24" s="1" t="n"/>
      <c r="E24" s="1" t="n"/>
      <c r="F24" s="1" t="n"/>
      <c r="G24" s="1" t="n"/>
      <c r="H24" s="1" t="n"/>
      <c r="I24" s="1" t="n"/>
      <c r="J24" s="1" t="n"/>
      <c r="K24" s="1" t="n"/>
      <c r="L24" s="1" t="n"/>
      <c r="M24" s="8" t="n"/>
      <c r="N24" s="8" t="n"/>
      <c r="O24" s="8" t="n"/>
      <c r="P24" s="8" t="n"/>
      <c r="Q24" s="8" t="n"/>
      <c r="R24" s="8" t="n"/>
      <c r="S24" s="8" t="n"/>
      <c r="T24" s="1" t="n"/>
      <c r="U24" s="1" t="n"/>
    </row>
    <row r="25">
      <c r="A25" s="1" t="n"/>
      <c r="B25" s="1" t="n"/>
      <c r="C25" s="1" t="n"/>
      <c r="D25" s="1" t="n"/>
      <c r="E25" s="1" t="n"/>
      <c r="F25" s="1" t="n"/>
      <c r="G25" s="1" t="n"/>
      <c r="H25" s="1" t="n"/>
      <c r="I25" s="1" t="n"/>
      <c r="J25" s="1" t="n"/>
      <c r="K25" s="1" t="n"/>
      <c r="L25" s="1" t="n"/>
      <c r="M25" s="8" t="n"/>
      <c r="N25" s="8" t="n"/>
      <c r="O25" s="8" t="n"/>
      <c r="P25" s="8" t="n"/>
      <c r="Q25" s="8" t="n"/>
      <c r="R25" s="8" t="n"/>
      <c r="S25" s="8" t="n"/>
      <c r="T25" s="1" t="n"/>
      <c r="U25" s="1" t="n"/>
    </row>
    <row r="26">
      <c r="A26" s="1" t="n"/>
      <c r="B26" s="1" t="n"/>
      <c r="C26" s="1" t="n"/>
      <c r="D26" s="1" t="n"/>
      <c r="E26" s="1" t="n"/>
      <c r="F26" s="1" t="n"/>
      <c r="G26" s="1" t="n"/>
      <c r="H26" s="1" t="n"/>
      <c r="I26" s="1" t="n"/>
      <c r="J26" s="1" t="n"/>
      <c r="K26" s="1" t="n"/>
      <c r="L26" s="1" t="n"/>
      <c r="M26" s="15">
        <f>Lang!$B$73</f>
        <v/>
      </c>
      <c r="N26" s="8" t="n"/>
      <c r="O26" s="8" t="n"/>
      <c r="P26" s="8" t="n"/>
      <c r="Q26" s="8" t="n"/>
      <c r="R26" s="8" t="n"/>
      <c r="S26" s="8" t="n"/>
      <c r="T26" s="1" t="n"/>
      <c r="U26" s="1" t="n"/>
    </row>
    <row r="27">
      <c r="A27" s="1" t="n"/>
      <c r="B27" s="1" t="n"/>
      <c r="C27" s="1" t="n"/>
      <c r="D27" s="1" t="n"/>
      <c r="E27" s="1" t="n"/>
      <c r="F27" s="1" t="n"/>
      <c r="G27" s="1" t="n"/>
      <c r="H27" s="1" t="n"/>
      <c r="I27" s="1" t="n"/>
      <c r="J27" s="1" t="n"/>
      <c r="K27" s="1" t="n"/>
      <c r="L27" s="1" t="n"/>
      <c r="M27" s="38">
        <f>IF(MAX(Tasks!$R$8:$R$207)=0,"–",INDEX(Tasks!$C$8:$C$207,MATCH(MAX(Tasks!$R$8:$R$207),Tasks!$R$8:$R$207,0)))</f>
        <v/>
      </c>
      <c r="N27" s="8" t="n"/>
      <c r="O27" s="8" t="n"/>
      <c r="P27" s="8" t="n"/>
      <c r="Q27" s="39">
        <f>MAX(Tasks!$R$8:$R$207)&amp;" "&amp;Lang!$B$78</f>
        <v/>
      </c>
      <c r="R27" s="8" t="n"/>
      <c r="S27" s="8" t="n"/>
      <c r="T27" s="1" t="n"/>
      <c r="U27" s="1" t="n"/>
    </row>
    <row r="28">
      <c r="A28" s="1" t="n"/>
      <c r="B28" s="1" t="n"/>
      <c r="C28" s="1" t="n"/>
      <c r="D28" s="1" t="n"/>
      <c r="E28" s="1" t="n"/>
      <c r="F28" s="1" t="n"/>
      <c r="G28" s="1" t="n"/>
      <c r="H28" s="1" t="n"/>
      <c r="I28" s="1" t="n"/>
      <c r="J28" s="1" t="n"/>
      <c r="K28" s="1" t="n"/>
      <c r="L28" s="1" t="n"/>
      <c r="M28" s="8" t="n"/>
      <c r="N28" s="8" t="n"/>
      <c r="O28" s="8" t="n"/>
      <c r="P28" s="8" t="n"/>
      <c r="Q28" s="8" t="n"/>
      <c r="R28" s="8" t="n"/>
      <c r="S28" s="8" t="n"/>
      <c r="T28" s="1" t="n"/>
      <c r="U28" s="1" t="n"/>
    </row>
    <row r="29">
      <c r="A29" s="1" t="n"/>
      <c r="B29" s="1" t="n"/>
      <c r="C29" s="1" t="n"/>
      <c r="D29" s="1" t="n"/>
      <c r="E29" s="1" t="n"/>
      <c r="F29" s="1" t="n"/>
      <c r="G29" s="1" t="n"/>
      <c r="H29" s="1" t="n"/>
      <c r="I29" s="1" t="n"/>
      <c r="J29" s="1" t="n"/>
      <c r="K29" s="1" t="n"/>
      <c r="L29" s="1" t="n"/>
      <c r="M29" s="8" t="n"/>
      <c r="N29" s="8" t="n"/>
      <c r="O29" s="8" t="n"/>
      <c r="P29" s="8" t="n"/>
      <c r="Q29" s="8" t="n"/>
      <c r="R29" s="8" t="n"/>
      <c r="S29" s="8" t="n"/>
      <c r="T29" s="1" t="n"/>
      <c r="U29" s="1" t="n"/>
    </row>
    <row r="30">
      <c r="A30" s="1" t="n"/>
      <c r="B30" s="1" t="n"/>
      <c r="C30" s="1" t="n"/>
      <c r="D30" s="1" t="n"/>
      <c r="E30" s="1" t="n"/>
      <c r="F30" s="1" t="n"/>
      <c r="G30" s="1" t="n"/>
      <c r="H30" s="1" t="n"/>
      <c r="I30" s="1" t="n"/>
      <c r="J30" s="1" t="n"/>
      <c r="K30" s="1" t="n"/>
      <c r="L30" s="1" t="n"/>
      <c r="M30" s="15">
        <f>Lang!$B$74</f>
        <v/>
      </c>
      <c r="N30" s="8" t="n"/>
      <c r="O30" s="8" t="n"/>
      <c r="P30" s="8" t="n"/>
      <c r="Q30" s="8" t="n"/>
      <c r="R30" s="8" t="n"/>
      <c r="S30" s="8" t="n"/>
      <c r="T30" s="1" t="n"/>
      <c r="U30" s="1" t="n"/>
    </row>
    <row r="31">
      <c r="A31" s="1" t="n"/>
      <c r="B31" s="1" t="n"/>
      <c r="C31" s="1" t="n"/>
      <c r="D31" s="1" t="n"/>
      <c r="E31" s="1" t="n"/>
      <c r="F31" s="1" t="n"/>
      <c r="G31" s="1" t="n"/>
      <c r="H31" s="1" t="n"/>
      <c r="I31" s="1" t="n"/>
      <c r="J31" s="1" t="n"/>
      <c r="K31" s="1" t="n"/>
      <c r="L31" s="1" t="n"/>
      <c r="M31" s="38">
        <f>IF(MAX(Calc!$G$20:$G$27)&lt;=0,"–",INDEX(Calc!$A$20:$A$27,MATCH(MAX(Calc!$G$20:$G$27),Calc!$G$20:$G$27,0)))</f>
        <v/>
      </c>
      <c r="N31" s="8" t="n"/>
      <c r="O31" s="8" t="n"/>
      <c r="P31" s="8" t="n"/>
      <c r="Q31" s="41">
        <f>MAX(0,MAX(Calc!$G$20:$G$27))</f>
        <v/>
      </c>
      <c r="R31" s="8" t="n"/>
      <c r="S31" s="8" t="n"/>
      <c r="T31" s="1" t="n"/>
      <c r="U31" s="1" t="n"/>
    </row>
    <row r="32">
      <c r="A32" s="1" t="n"/>
      <c r="B32" s="1" t="n"/>
      <c r="C32" s="1" t="n"/>
      <c r="D32" s="1" t="n"/>
      <c r="E32" s="1" t="n"/>
      <c r="F32" s="1" t="n"/>
      <c r="G32" s="1" t="n"/>
      <c r="H32" s="1" t="n"/>
      <c r="I32" s="1" t="n"/>
      <c r="J32" s="1" t="n"/>
      <c r="K32" s="1" t="n"/>
      <c r="L32" s="1" t="n"/>
      <c r="M32" s="8" t="n"/>
      <c r="N32" s="8" t="n"/>
      <c r="O32" s="8" t="n"/>
      <c r="P32" s="8" t="n"/>
      <c r="Q32" s="8" t="n"/>
      <c r="R32" s="8" t="n"/>
      <c r="S32" s="8" t="n"/>
      <c r="T32" s="1" t="n"/>
      <c r="U32" s="1" t="n"/>
    </row>
    <row r="33">
      <c r="A33" s="1" t="n"/>
      <c r="B33" s="1" t="n"/>
      <c r="C33" s="1" t="n"/>
      <c r="D33" s="1" t="n"/>
      <c r="E33" s="1" t="n"/>
      <c r="F33" s="1" t="n"/>
      <c r="G33" s="1" t="n"/>
      <c r="H33" s="1" t="n"/>
      <c r="I33" s="1" t="n"/>
      <c r="J33" s="1" t="n"/>
      <c r="K33" s="1" t="n"/>
      <c r="L33" s="1" t="n"/>
      <c r="M33" s="8" t="n"/>
      <c r="N33" s="8" t="n"/>
      <c r="O33" s="8" t="n"/>
      <c r="P33" s="8" t="n"/>
      <c r="Q33" s="8" t="n"/>
      <c r="R33" s="8" t="n"/>
      <c r="S33" s="8" t="n"/>
      <c r="T33" s="1" t="n"/>
      <c r="U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c r="U34" s="1" t="n"/>
    </row>
    <row r="35">
      <c r="A35" s="1" t="n"/>
      <c r="B35" s="18">
        <f>Lang!$B$62</f>
        <v/>
      </c>
      <c r="C35" s="8" t="n"/>
      <c r="D35" s="8" t="n"/>
      <c r="E35" s="8" t="n"/>
      <c r="F35" s="8" t="n"/>
      <c r="G35" s="8" t="n"/>
      <c r="H35" s="8" t="n"/>
      <c r="I35" s="8" t="n"/>
      <c r="J35" s="8" t="n"/>
      <c r="K35" s="8" t="n"/>
      <c r="L35" s="8" t="n"/>
      <c r="M35" s="18">
        <f>Lang!$B$63</f>
        <v/>
      </c>
      <c r="N35" s="8" t="n"/>
      <c r="O35" s="8" t="n"/>
      <c r="P35" s="8" t="n"/>
      <c r="Q35" s="8" t="n"/>
      <c r="R35" s="8" t="n"/>
      <c r="S35" s="8" t="n"/>
      <c r="T35" s="1" t="n"/>
      <c r="U35" s="1" t="n"/>
    </row>
    <row r="36">
      <c r="A36" s="1" t="n"/>
      <c r="B36" s="1" t="n"/>
      <c r="C36" s="1" t="n"/>
      <c r="D36" s="1" t="n"/>
      <c r="E36" s="1" t="n"/>
      <c r="F36" s="1" t="n"/>
      <c r="G36" s="1" t="n"/>
      <c r="H36" s="1" t="n"/>
      <c r="I36" s="1" t="n"/>
      <c r="J36" s="1" t="n"/>
      <c r="K36" s="1" t="n"/>
      <c r="L36" s="1" t="n"/>
      <c r="M36" s="1" t="n"/>
      <c r="N36" s="1" t="n"/>
      <c r="O36" s="1" t="n"/>
      <c r="P36" s="1" t="n"/>
      <c r="Q36" s="1" t="n"/>
      <c r="R36" s="1" t="n"/>
      <c r="S36" s="1" t="n"/>
      <c r="T36" s="1" t="n"/>
      <c r="U36" s="1" t="n"/>
    </row>
    <row r="37">
      <c r="A37" s="1" t="n"/>
      <c r="B37" s="1" t="n"/>
      <c r="C37" s="1" t="n"/>
      <c r="D37" s="1" t="n"/>
      <c r="E37" s="1" t="n"/>
      <c r="F37" s="1" t="n"/>
      <c r="G37" s="1" t="n"/>
      <c r="H37" s="1" t="n"/>
      <c r="I37" s="1" t="n"/>
      <c r="J37" s="1" t="n"/>
      <c r="K37" s="1" t="n"/>
      <c r="L37" s="1" t="n"/>
      <c r="M37" s="1" t="n"/>
      <c r="N37" s="1" t="n"/>
      <c r="O37" s="1" t="n"/>
      <c r="P37" s="1" t="n"/>
      <c r="Q37" s="1" t="n"/>
      <c r="R37" s="1" t="n"/>
      <c r="S37" s="1" t="n"/>
      <c r="T37" s="1" t="n"/>
      <c r="U37" s="1" t="n"/>
    </row>
    <row r="38">
      <c r="A38" s="1" t="n"/>
      <c r="B38" s="1" t="n"/>
      <c r="C38" s="1" t="n"/>
      <c r="D38" s="1" t="n"/>
      <c r="E38" s="1" t="n"/>
      <c r="F38" s="1" t="n"/>
      <c r="G38" s="1" t="n"/>
      <c r="H38" s="1" t="n"/>
      <c r="I38" s="1" t="n"/>
      <c r="J38" s="1" t="n"/>
      <c r="K38" s="1" t="n"/>
      <c r="L38" s="1" t="n"/>
      <c r="M38" s="1" t="n"/>
      <c r="N38" s="1" t="n"/>
      <c r="O38" s="1" t="n"/>
      <c r="P38" s="1" t="n"/>
      <c r="Q38" s="1" t="n"/>
      <c r="R38" s="1" t="n"/>
      <c r="S38" s="1" t="n"/>
      <c r="T38" s="1" t="n"/>
      <c r="U38" s="1" t="n"/>
    </row>
    <row r="39">
      <c r="A39" s="1" t="n"/>
      <c r="B39" s="1" t="n"/>
      <c r="C39" s="1" t="n"/>
      <c r="D39" s="1" t="n"/>
      <c r="E39" s="1" t="n"/>
      <c r="F39" s="1" t="n"/>
      <c r="G39" s="1" t="n"/>
      <c r="H39" s="1" t="n"/>
      <c r="I39" s="1" t="n"/>
      <c r="J39" s="1" t="n"/>
      <c r="K39" s="1" t="n"/>
      <c r="L39" s="1" t="n"/>
      <c r="M39" s="1" t="n"/>
      <c r="N39" s="1" t="n"/>
      <c r="O39" s="1" t="n"/>
      <c r="P39" s="1" t="n"/>
      <c r="Q39" s="1" t="n"/>
      <c r="R39" s="1" t="n"/>
      <c r="S39" s="1" t="n"/>
      <c r="T39" s="1" t="n"/>
      <c r="U39" s="1" t="n"/>
    </row>
    <row r="40">
      <c r="A40" s="1" t="n"/>
      <c r="B40" s="1" t="n"/>
      <c r="C40" s="1" t="n"/>
      <c r="D40" s="1" t="n"/>
      <c r="E40" s="1" t="n"/>
      <c r="F40" s="1" t="n"/>
      <c r="G40" s="1" t="n"/>
      <c r="H40" s="1" t="n"/>
      <c r="I40" s="1" t="n"/>
      <c r="J40" s="1" t="n"/>
      <c r="K40" s="1" t="n"/>
      <c r="L40" s="1" t="n"/>
      <c r="M40" s="1" t="n"/>
      <c r="N40" s="1" t="n"/>
      <c r="O40" s="1" t="n"/>
      <c r="P40" s="1" t="n"/>
      <c r="Q40" s="1" t="n"/>
      <c r="R40" s="1" t="n"/>
      <c r="S40" s="1" t="n"/>
      <c r="T40" s="1" t="n"/>
      <c r="U40" s="1" t="n"/>
    </row>
    <row r="41">
      <c r="A41" s="1" t="n"/>
      <c r="B41" s="1" t="n"/>
      <c r="C41" s="1" t="n"/>
      <c r="D41" s="1" t="n"/>
      <c r="E41" s="1" t="n"/>
      <c r="F41" s="1" t="n"/>
      <c r="G41" s="1" t="n"/>
      <c r="H41" s="1" t="n"/>
      <c r="I41" s="1" t="n"/>
      <c r="J41" s="1" t="n"/>
      <c r="K41" s="1" t="n"/>
      <c r="L41" s="1" t="n"/>
      <c r="M41" s="1" t="n"/>
      <c r="N41" s="1" t="n"/>
      <c r="O41" s="1" t="n"/>
      <c r="P41" s="1" t="n"/>
      <c r="Q41" s="1" t="n"/>
      <c r="R41" s="1" t="n"/>
      <c r="S41" s="1" t="n"/>
      <c r="T41" s="1" t="n"/>
      <c r="U41" s="1" t="n"/>
    </row>
    <row r="42">
      <c r="A42" s="1" t="n"/>
      <c r="B42" s="1" t="n"/>
      <c r="C42" s="1" t="n"/>
      <c r="D42" s="1" t="n"/>
      <c r="E42" s="1" t="n"/>
      <c r="F42" s="1" t="n"/>
      <c r="G42" s="1" t="n"/>
      <c r="H42" s="1" t="n"/>
      <c r="I42" s="1" t="n"/>
      <c r="J42" s="1" t="n"/>
      <c r="K42" s="1" t="n"/>
      <c r="L42" s="1" t="n"/>
      <c r="M42" s="1" t="n"/>
      <c r="N42" s="1" t="n"/>
      <c r="O42" s="1" t="n"/>
      <c r="P42" s="1" t="n"/>
      <c r="Q42" s="1" t="n"/>
      <c r="R42" s="1" t="n"/>
      <c r="S42" s="1" t="n"/>
      <c r="T42" s="1" t="n"/>
      <c r="U42" s="1" t="n"/>
    </row>
    <row r="43">
      <c r="A43" s="1" t="n"/>
      <c r="B43" s="1" t="n"/>
      <c r="C43" s="1" t="n"/>
      <c r="D43" s="1" t="n"/>
      <c r="E43" s="1" t="n"/>
      <c r="F43" s="1" t="n"/>
      <c r="G43" s="1" t="n"/>
      <c r="H43" s="1" t="n"/>
      <c r="I43" s="1" t="n"/>
      <c r="J43" s="1" t="n"/>
      <c r="K43" s="1" t="n"/>
      <c r="L43" s="1" t="n"/>
      <c r="M43" s="1" t="n"/>
      <c r="N43" s="1" t="n"/>
      <c r="O43" s="1" t="n"/>
      <c r="P43" s="1" t="n"/>
      <c r="Q43" s="1" t="n"/>
      <c r="R43" s="1" t="n"/>
      <c r="S43" s="1" t="n"/>
      <c r="T43" s="1" t="n"/>
      <c r="U43" s="1" t="n"/>
    </row>
    <row r="44">
      <c r="A44" s="1" t="n"/>
      <c r="B44" s="1" t="n"/>
      <c r="C44" s="1" t="n"/>
      <c r="D44" s="1" t="n"/>
      <c r="E44" s="1" t="n"/>
      <c r="F44" s="1" t="n"/>
      <c r="G44" s="1" t="n"/>
      <c r="H44" s="1" t="n"/>
      <c r="I44" s="1" t="n"/>
      <c r="J44" s="1" t="n"/>
      <c r="K44" s="1" t="n"/>
      <c r="L44" s="1" t="n"/>
      <c r="M44" s="1" t="n"/>
      <c r="N44" s="1" t="n"/>
      <c r="O44" s="1" t="n"/>
      <c r="P44" s="1" t="n"/>
      <c r="Q44" s="1" t="n"/>
      <c r="R44" s="1" t="n"/>
      <c r="S44" s="1" t="n"/>
      <c r="T44" s="1" t="n"/>
      <c r="U44" s="1" t="n"/>
    </row>
    <row r="45">
      <c r="A45" s="1" t="n"/>
      <c r="B45" s="1" t="n"/>
      <c r="C45" s="1" t="n"/>
      <c r="D45" s="1" t="n"/>
      <c r="E45" s="1" t="n"/>
      <c r="F45" s="1" t="n"/>
      <c r="G45" s="1" t="n"/>
      <c r="H45" s="1" t="n"/>
      <c r="I45" s="1" t="n"/>
      <c r="J45" s="1" t="n"/>
      <c r="K45" s="1" t="n"/>
      <c r="L45" s="1" t="n"/>
      <c r="M45" s="1" t="n"/>
      <c r="N45" s="1" t="n"/>
      <c r="O45" s="1" t="n"/>
      <c r="P45" s="1" t="n"/>
      <c r="Q45" s="1" t="n"/>
      <c r="R45" s="1" t="n"/>
      <c r="S45" s="1" t="n"/>
      <c r="T45" s="1" t="n"/>
      <c r="U45" s="1" t="n"/>
    </row>
    <row r="46">
      <c r="A46" s="1" t="n"/>
      <c r="B46" s="1" t="n"/>
      <c r="C46" s="1" t="n"/>
      <c r="D46" s="1" t="n"/>
      <c r="E46" s="1" t="n"/>
      <c r="F46" s="1" t="n"/>
      <c r="G46" s="1" t="n"/>
      <c r="H46" s="1" t="n"/>
      <c r="I46" s="1" t="n"/>
      <c r="J46" s="1" t="n"/>
      <c r="K46" s="1" t="n"/>
      <c r="L46" s="1" t="n"/>
      <c r="M46" s="1" t="n"/>
      <c r="N46" s="1" t="n"/>
      <c r="O46" s="1" t="n"/>
      <c r="P46" s="1" t="n"/>
      <c r="Q46" s="1" t="n"/>
      <c r="R46" s="1" t="n"/>
      <c r="S46" s="1" t="n"/>
      <c r="T46" s="1" t="n"/>
      <c r="U46" s="1" t="n"/>
    </row>
    <row r="47">
      <c r="A47" s="1" t="n"/>
      <c r="B47" s="1" t="n"/>
      <c r="C47" s="1" t="n"/>
      <c r="D47" s="1" t="n"/>
      <c r="E47" s="1" t="n"/>
      <c r="F47" s="1" t="n"/>
      <c r="G47" s="1" t="n"/>
      <c r="H47" s="1" t="n"/>
      <c r="I47" s="1" t="n"/>
      <c r="J47" s="1" t="n"/>
      <c r="K47" s="1" t="n"/>
      <c r="L47" s="1" t="n"/>
      <c r="M47" s="1" t="n"/>
      <c r="N47" s="1" t="n"/>
      <c r="O47" s="1" t="n"/>
      <c r="P47" s="1" t="n"/>
      <c r="Q47" s="1" t="n"/>
      <c r="R47" s="1" t="n"/>
      <c r="S47" s="1" t="n"/>
      <c r="T47" s="1" t="n"/>
      <c r="U47" s="1" t="n"/>
    </row>
    <row r="48">
      <c r="A48" s="1" t="n"/>
      <c r="B48" s="1" t="n"/>
      <c r="C48" s="1" t="n"/>
      <c r="D48" s="1" t="n"/>
      <c r="E48" s="1" t="n"/>
      <c r="F48" s="1" t="n"/>
      <c r="G48" s="1" t="n"/>
      <c r="H48" s="1" t="n"/>
      <c r="I48" s="1" t="n"/>
      <c r="J48" s="1" t="n"/>
      <c r="K48" s="1" t="n"/>
      <c r="L48" s="1" t="n"/>
      <c r="M48" s="1" t="n"/>
      <c r="N48" s="1" t="n"/>
      <c r="O48" s="1" t="n"/>
      <c r="P48" s="1" t="n"/>
      <c r="Q48" s="1" t="n"/>
      <c r="R48" s="1" t="n"/>
      <c r="S48" s="1" t="n"/>
      <c r="T48" s="1" t="n"/>
      <c r="U48" s="1" t="n"/>
    </row>
    <row r="49">
      <c r="A49" s="1" t="n"/>
      <c r="B49" s="1" t="n"/>
      <c r="C49" s="1" t="n"/>
      <c r="D49" s="1" t="n"/>
      <c r="E49" s="1" t="n"/>
      <c r="F49" s="1" t="n"/>
      <c r="G49" s="1" t="n"/>
      <c r="H49" s="1" t="n"/>
      <c r="I49" s="1" t="n"/>
      <c r="J49" s="1" t="n"/>
      <c r="K49" s="1" t="n"/>
      <c r="L49" s="1" t="n"/>
      <c r="M49" s="1" t="n"/>
      <c r="N49" s="1" t="n"/>
      <c r="O49" s="1" t="n"/>
      <c r="P49" s="1" t="n"/>
      <c r="Q49" s="1" t="n"/>
      <c r="R49" s="1" t="n"/>
      <c r="S49" s="1" t="n"/>
      <c r="T49" s="1" t="n"/>
      <c r="U49" s="1" t="n"/>
    </row>
    <row r="50">
      <c r="A50" s="1" t="n"/>
      <c r="B50" s="1" t="n"/>
      <c r="C50" s="1" t="n"/>
      <c r="D50" s="1" t="n"/>
      <c r="E50" s="1" t="n"/>
      <c r="F50" s="1" t="n"/>
      <c r="G50" s="1" t="n"/>
      <c r="H50" s="1" t="n"/>
      <c r="I50" s="1" t="n"/>
      <c r="J50" s="1" t="n"/>
      <c r="K50" s="1" t="n"/>
      <c r="L50" s="1" t="n"/>
      <c r="M50" s="1" t="n"/>
      <c r="N50" s="1" t="n"/>
      <c r="O50" s="1" t="n"/>
      <c r="P50" s="1" t="n"/>
      <c r="Q50" s="1" t="n"/>
      <c r="R50" s="1" t="n"/>
      <c r="S50" s="1" t="n"/>
      <c r="T50" s="1" t="n"/>
      <c r="U50" s="1" t="n"/>
    </row>
    <row r="51">
      <c r="A51" s="1" t="n"/>
      <c r="B51" s="1" t="n"/>
      <c r="C51" s="1" t="n"/>
      <c r="D51" s="1" t="n"/>
      <c r="E51" s="1" t="n"/>
      <c r="F51" s="1" t="n"/>
      <c r="G51" s="1" t="n"/>
      <c r="H51" s="1" t="n"/>
      <c r="I51" s="1" t="n"/>
      <c r="J51" s="1" t="n"/>
      <c r="K51" s="1" t="n"/>
      <c r="L51" s="1" t="n"/>
      <c r="M51" s="1" t="n"/>
      <c r="N51" s="1" t="n"/>
      <c r="O51" s="1" t="n"/>
      <c r="P51" s="1" t="n"/>
      <c r="Q51" s="1" t="n"/>
      <c r="R51" s="1" t="n"/>
      <c r="S51" s="1" t="n"/>
      <c r="T51" s="1" t="n"/>
      <c r="U51" s="1" t="n"/>
    </row>
    <row r="52">
      <c r="A52" s="1" t="n"/>
      <c r="B52" s="1" t="n"/>
      <c r="C52" s="1" t="n"/>
      <c r="D52" s="1" t="n"/>
      <c r="E52" s="1" t="n"/>
      <c r="F52" s="1" t="n"/>
      <c r="G52" s="1" t="n"/>
      <c r="H52" s="1" t="n"/>
      <c r="I52" s="1" t="n"/>
      <c r="J52" s="1" t="n"/>
      <c r="K52" s="1" t="n"/>
      <c r="L52" s="1" t="n"/>
      <c r="M52" s="1" t="n"/>
      <c r="N52" s="1" t="n"/>
      <c r="O52" s="1" t="n"/>
      <c r="P52" s="1" t="n"/>
      <c r="Q52" s="1" t="n"/>
      <c r="R52" s="1" t="n"/>
      <c r="S52" s="1" t="n"/>
      <c r="T52" s="1" t="n"/>
      <c r="U52" s="1" t="n"/>
    </row>
    <row r="53">
      <c r="A53" s="1" t="n"/>
      <c r="B53" s="1" t="n"/>
      <c r="C53" s="1" t="n"/>
      <c r="D53" s="1" t="n"/>
      <c r="E53" s="1" t="n"/>
      <c r="F53" s="1" t="n"/>
      <c r="G53" s="1" t="n"/>
      <c r="H53" s="1" t="n"/>
      <c r="I53" s="1" t="n"/>
      <c r="J53" s="1" t="n"/>
      <c r="K53" s="1" t="n"/>
      <c r="L53" s="1" t="n"/>
      <c r="M53" s="1" t="n"/>
      <c r="N53" s="1" t="n"/>
      <c r="O53" s="1" t="n"/>
      <c r="P53" s="1" t="n"/>
      <c r="Q53" s="1" t="n"/>
      <c r="R53" s="1" t="n"/>
      <c r="S53" s="1" t="n"/>
      <c r="T53" s="1" t="n"/>
      <c r="U53" s="1" t="n"/>
    </row>
    <row r="54">
      <c r="A54" s="1" t="n"/>
      <c r="B54" s="1" t="n"/>
      <c r="C54" s="1" t="n"/>
      <c r="D54" s="1" t="n"/>
      <c r="E54" s="1" t="n"/>
      <c r="F54" s="1" t="n"/>
      <c r="G54" s="1" t="n"/>
      <c r="H54" s="1" t="n"/>
      <c r="I54" s="1" t="n"/>
      <c r="J54" s="1" t="n"/>
      <c r="K54" s="1" t="n"/>
      <c r="L54" s="1" t="n"/>
      <c r="M54" s="1" t="n"/>
      <c r="N54" s="1" t="n"/>
      <c r="O54" s="1" t="n"/>
      <c r="P54" s="1" t="n"/>
      <c r="Q54" s="1" t="n"/>
      <c r="R54" s="1" t="n"/>
      <c r="S54" s="1" t="n"/>
      <c r="T54" s="1" t="n"/>
      <c r="U54" s="1" t="n"/>
    </row>
    <row r="55">
      <c r="A55" s="1" t="n"/>
      <c r="B55" s="24">
        <f>Lang!$B$40</f>
        <v/>
      </c>
      <c r="T55" s="1" t="n"/>
      <c r="U55" s="1" t="n"/>
    </row>
    <row r="56">
      <c r="A56" s="1" t="n"/>
      <c r="B56" s="42">
        <f>Lang!$B$5</f>
        <v/>
      </c>
      <c r="T56" s="1" t="n"/>
      <c r="U56" s="1" t="n"/>
    </row>
    <row r="57">
      <c r="A57" s="1" t="n"/>
      <c r="B57" s="1" t="n"/>
      <c r="C57" s="1" t="n"/>
      <c r="D57" s="1" t="n"/>
      <c r="E57" s="1" t="n"/>
      <c r="F57" s="1" t="n"/>
      <c r="G57" s="1" t="n"/>
      <c r="H57" s="1" t="n"/>
      <c r="I57" s="1" t="n"/>
      <c r="J57" s="1" t="n"/>
      <c r="K57" s="1" t="n"/>
      <c r="L57" s="1" t="n"/>
      <c r="M57" s="1" t="n"/>
      <c r="N57" s="1" t="n"/>
      <c r="O57" s="1" t="n"/>
      <c r="P57" s="1" t="n"/>
      <c r="Q57" s="1" t="n"/>
      <c r="R57" s="1" t="n"/>
      <c r="S57" s="1" t="n"/>
      <c r="T57" s="1" t="n"/>
      <c r="U57" s="1" t="n"/>
    </row>
    <row r="58">
      <c r="A58" s="1" t="n"/>
      <c r="B58" s="1" t="n"/>
      <c r="C58" s="1" t="n"/>
      <c r="D58" s="1" t="n"/>
      <c r="E58" s="1" t="n"/>
      <c r="F58" s="1" t="n"/>
      <c r="G58" s="1" t="n"/>
      <c r="H58" s="1" t="n"/>
      <c r="I58" s="1" t="n"/>
      <c r="J58" s="1" t="n"/>
      <c r="K58" s="1" t="n"/>
      <c r="L58" s="1" t="n"/>
      <c r="M58" s="1" t="n"/>
      <c r="N58" s="1" t="n"/>
      <c r="O58" s="1" t="n"/>
      <c r="P58" s="1" t="n"/>
      <c r="Q58" s="1" t="n"/>
      <c r="R58" s="1" t="n"/>
      <c r="S58" s="1" t="n"/>
      <c r="T58" s="1" t="n"/>
      <c r="U58" s="1" t="n"/>
    </row>
    <row r="59">
      <c r="A59" s="1" t="n"/>
      <c r="B59" s="1" t="n"/>
      <c r="C59" s="1" t="n"/>
      <c r="D59" s="1" t="n"/>
      <c r="E59" s="1" t="n"/>
      <c r="F59" s="1" t="n"/>
      <c r="G59" s="1" t="n"/>
      <c r="H59" s="1" t="n"/>
      <c r="I59" s="1" t="n"/>
      <c r="J59" s="1" t="n"/>
      <c r="K59" s="1" t="n"/>
      <c r="L59" s="1" t="n"/>
      <c r="M59" s="1" t="n"/>
      <c r="N59" s="1" t="n"/>
      <c r="O59" s="1" t="n"/>
      <c r="P59" s="1" t="n"/>
      <c r="Q59" s="1" t="n"/>
      <c r="R59" s="1" t="n"/>
      <c r="S59" s="1" t="n"/>
      <c r="T59" s="1" t="n"/>
      <c r="U59" s="1" t="n"/>
    </row>
    <row r="60">
      <c r="A60" s="1" t="n"/>
      <c r="B60" s="1" t="n"/>
      <c r="C60" s="1" t="n"/>
      <c r="D60" s="1" t="n"/>
      <c r="E60" s="1" t="n"/>
      <c r="F60" s="1" t="n"/>
      <c r="G60" s="1" t="n"/>
      <c r="H60" s="1" t="n"/>
      <c r="I60" s="1" t="n"/>
      <c r="J60" s="1" t="n"/>
      <c r="K60" s="1" t="n"/>
      <c r="L60" s="1" t="n"/>
      <c r="M60" s="1" t="n"/>
      <c r="N60" s="1" t="n"/>
      <c r="O60" s="1" t="n"/>
      <c r="P60" s="1" t="n"/>
      <c r="Q60" s="1" t="n"/>
      <c r="R60" s="1" t="n"/>
      <c r="S60" s="1" t="n"/>
      <c r="T60" s="1" t="n"/>
      <c r="U60" s="1" t="n"/>
    </row>
  </sheetData>
  <sheetProtection selectLockedCells="0" selectUnlockedCells="0" sheet="1" objects="0" insertRows="1" insertHyperlinks="1" autoFilter="1" scenarios="0" formatColumns="0" deleteColumns="1" insertColumns="1" pivotTables="1" deleteRows="1" formatCells="1" formatRows="0" sort="1" password="E778"/>
  <mergeCells count="53">
    <mergeCell ref="B35:L35"/>
    <mergeCell ref="F4:G4"/>
    <mergeCell ref="E10:G10"/>
    <mergeCell ref="Q13:R13"/>
    <mergeCell ref="M18:S18"/>
    <mergeCell ref="B16:L16"/>
    <mergeCell ref="N11:P12"/>
    <mergeCell ref="Q10:S10"/>
    <mergeCell ref="M26:S26"/>
    <mergeCell ref="B6:H6"/>
    <mergeCell ref="M7:O7"/>
    <mergeCell ref="H4:I4"/>
    <mergeCell ref="B8:S8"/>
    <mergeCell ref="M6:O6"/>
    <mergeCell ref="B10:D10"/>
    <mergeCell ref="M31:P32"/>
    <mergeCell ref="N10:P10"/>
    <mergeCell ref="E2:S2"/>
    <mergeCell ref="I6:L6"/>
    <mergeCell ref="E13:F13"/>
    <mergeCell ref="B7:H7"/>
    <mergeCell ref="B13:C13"/>
    <mergeCell ref="M27:P28"/>
    <mergeCell ref="J4:K4"/>
    <mergeCell ref="B11:D12"/>
    <mergeCell ref="H11:J12"/>
    <mergeCell ref="K10:M10"/>
    <mergeCell ref="Q23:S24"/>
    <mergeCell ref="B55:S55"/>
    <mergeCell ref="K11:M12"/>
    <mergeCell ref="D4:E4"/>
    <mergeCell ref="P6:S6"/>
    <mergeCell ref="I7:L7"/>
    <mergeCell ref="M35:S35"/>
    <mergeCell ref="H13:I13"/>
    <mergeCell ref="N13:O13"/>
    <mergeCell ref="E3:S3"/>
    <mergeCell ref="M23:P24"/>
    <mergeCell ref="Q19:S20"/>
    <mergeCell ref="H10:J10"/>
    <mergeCell ref="B2:C3"/>
    <mergeCell ref="E11:G12"/>
    <mergeCell ref="M22:S22"/>
    <mergeCell ref="Q31:S32"/>
    <mergeCell ref="M16:S16"/>
    <mergeCell ref="Q27:S28"/>
    <mergeCell ref="M30:S30"/>
    <mergeCell ref="P7:S7"/>
    <mergeCell ref="M19:P20"/>
    <mergeCell ref="B56:S56"/>
    <mergeCell ref="K13:L13"/>
    <mergeCell ref="B4:C4"/>
    <mergeCell ref="Q11:S12"/>
  </mergeCells>
  <conditionalFormatting sqref="H11">
    <cfRule type="expression" priority="1" dxfId="0">
      <formula>H11&gt;0</formula>
    </cfRule>
  </conditionalFormatting>
  <conditionalFormatting sqref="E11">
    <cfRule type="expression" priority="2" dxfId="0">
      <formula>E11&lt;G13-0.02</formula>
    </cfRule>
  </conditionalFormatting>
  <conditionalFormatting sqref="N11">
    <cfRule type="expression" priority="3" dxfId="1">
      <formula>N11&gt;K11</formula>
    </cfRule>
  </conditionalFormatting>
  <conditionalFormatting sqref="M19:Q20">
    <cfRule type="expression" priority="4" dxfId="0">
      <formula>Calc!$B$5&lt;Calc!$B$6-0.005</formula>
    </cfRule>
  </conditionalFormatting>
  <conditionalFormatting sqref="Q27">
    <cfRule type="expression" priority="5" dxfId="0">
      <formula>MAX(Tasks!$R$8:$R$207)&gt;0</formula>
    </cfRule>
  </conditionalFormatting>
  <printOptions horizontalCentered="1"/>
  <pageMargins left="0.3" right="0.3" top="0.4" bottom="0.4"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001B9299"/>
    <outlinePr summaryBelow="1" summaryRight="1"/>
    <pageSetUpPr fitToPage="1"/>
  </sheetPr>
  <dimension ref="A1:AH75"/>
  <sheetViews>
    <sheetView showGridLines="0" zoomScale="90" workbookViewId="0">
      <pane xSplit="7" ySplit="9" topLeftCell="H10" activePane="bottomRight" state="frozen"/>
      <selection pane="topRight"/>
      <selection pane="bottomLeft"/>
      <selection pane="bottomRight" activeCell="A1" sqref="A1"/>
    </sheetView>
  </sheetViews>
  <sheetFormatPr baseColWidth="8" defaultRowHeight="15"/>
  <cols>
    <col width="2.5" customWidth="1" min="1" max="1"/>
    <col width="5" customWidth="1" min="2" max="2"/>
    <col width="30" customWidth="1" min="3" max="3"/>
    <col width="11" customWidth="1" min="4" max="4"/>
    <col width="10" customWidth="1" min="5" max="5"/>
    <col width="10" customWidth="1" min="6" max="6"/>
    <col width="7" customWidth="1" min="7" max="7"/>
    <col width="3.7" customWidth="1" min="8" max="8"/>
    <col width="3.7" customWidth="1" min="9" max="9"/>
    <col width="3.7" customWidth="1" min="10" max="10"/>
    <col width="3.7" customWidth="1" min="11" max="11"/>
    <col width="3.7" customWidth="1" min="12" max="12"/>
    <col width="3.7" customWidth="1" min="13" max="13"/>
    <col width="3.7" customWidth="1" min="14" max="14"/>
    <col width="3.7" customWidth="1" min="15" max="15"/>
    <col width="3.7" customWidth="1" min="16" max="16"/>
    <col width="3.7" customWidth="1" min="17" max="17"/>
    <col width="3.7" customWidth="1" min="18" max="18"/>
    <col width="3.7" customWidth="1" min="19" max="19"/>
    <col width="3.7" customWidth="1" min="20" max="20"/>
    <col width="3.7" customWidth="1" min="21" max="21"/>
    <col width="3.7" customWidth="1" min="22" max="22"/>
    <col width="3.7" customWidth="1" min="23" max="23"/>
    <col width="3.7" customWidth="1" min="24" max="24"/>
    <col width="3.7" customWidth="1" min="25" max="25"/>
    <col width="3.7" customWidth="1" min="26" max="26"/>
    <col width="3.7" customWidth="1" min="27" max="27"/>
    <col width="3.7" customWidth="1" min="28" max="28"/>
    <col width="3.7" customWidth="1" min="29" max="29"/>
    <col width="3.7" customWidth="1" min="30" max="30"/>
    <col width="3.7" customWidth="1" min="31" max="31"/>
    <col width="3.7" customWidth="1" min="32" max="32"/>
    <col width="3.7" customWidth="1" min="33" max="33"/>
  </cols>
  <sheetData>
    <row r="1">
      <c r="A1" s="1"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row>
    <row r="2" ht="22" customHeight="1">
      <c r="A2" s="1" t="n"/>
      <c r="B2" s="10" t="inlineStr">
        <is>
          <t>K1</t>
        </is>
      </c>
      <c r="C2" s="3" t="n"/>
      <c r="D2" s="1" t="n"/>
      <c r="E2" s="19">
        <f>"KEYONE  /  "&amp;Lang!$B$81</f>
        <v/>
      </c>
      <c r="AH2" s="1" t="n"/>
    </row>
    <row r="3" ht="22" customHeight="1">
      <c r="A3" s="1" t="n"/>
      <c r="B3" s="3" t="n"/>
      <c r="C3" s="3" t="n"/>
      <c r="D3" s="1" t="n"/>
      <c r="E3" s="20">
        <f>Lang!$B$82</f>
        <v/>
      </c>
      <c r="AH3" s="1" t="n"/>
    </row>
    <row r="4" ht="24" customHeight="1">
      <c r="A4" s="1" t="n"/>
      <c r="B4" s="7">
        <f>HYPERLINK("#'START'!A1",Lang!$B$2)</f>
        <v/>
      </c>
      <c r="C4" s="8" t="n"/>
      <c r="D4" s="7">
        <f>HYPERLINK("#'Dashboard'!A1",Lang!$B$3)</f>
        <v/>
      </c>
      <c r="E4" s="6">
        <f>HYPERLINK("#'Gantt'!A1",Lang!$B$27)</f>
        <v/>
      </c>
      <c r="F4" s="7">
        <f>HYPERLINK("#'Tasks'!A1",Lang!$B$28)</f>
        <v/>
      </c>
      <c r="G4" s="7">
        <f>HYPERLINK("#'Settings'!A1",Lang!$B$4)</f>
        <v/>
      </c>
      <c r="H4" s="1" t="n"/>
      <c r="I4" s="1" t="n"/>
      <c r="J4" s="1" t="n"/>
      <c r="K4" s="1" t="n"/>
      <c r="L4" s="1" t="n"/>
      <c r="M4" s="1" t="n"/>
      <c r="N4" s="1" t="n"/>
      <c r="O4" s="1" t="n"/>
      <c r="P4" s="1" t="n"/>
      <c r="Q4" s="1" t="n"/>
      <c r="R4" s="1" t="n"/>
      <c r="S4" s="1" t="n"/>
      <c r="T4" s="1" t="n"/>
      <c r="U4" s="1" t="n"/>
      <c r="V4" s="1" t="n"/>
      <c r="W4" s="1" t="n"/>
      <c r="X4" s="1" t="n"/>
      <c r="Y4" s="1" t="n"/>
      <c r="Z4" s="1" t="n"/>
      <c r="AA4" s="1" t="n"/>
      <c r="AB4" s="1" t="n"/>
      <c r="AC4" s="1" t="n"/>
      <c r="AD4" s="1" t="n"/>
      <c r="AE4" s="1" t="n"/>
      <c r="AF4" s="1" t="n"/>
      <c r="AG4" s="1" t="n"/>
      <c r="AH4" s="1" t="n"/>
    </row>
    <row r="5">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row>
    <row r="6" ht="24" customHeight="1">
      <c r="A6" s="1" t="n"/>
      <c r="B6" s="43">
        <f>Lang!$B$83</f>
        <v/>
      </c>
      <c r="C6" s="8" t="n"/>
      <c r="D6" s="8" t="n"/>
      <c r="E6" s="44" t="n">
        <v>46237</v>
      </c>
      <c r="F6" s="45" t="n"/>
      <c r="G6" s="1" t="n"/>
      <c r="H6" s="46">
        <f>Settings!$D$8</f>
        <v/>
      </c>
      <c r="I6" s="8" t="n"/>
      <c r="J6" s="8" t="n"/>
      <c r="K6" s="8" t="n"/>
      <c r="L6" s="8" t="n"/>
      <c r="M6" s="8" t="n"/>
      <c r="N6" s="8" t="n"/>
      <c r="O6" s="8" t="n"/>
      <c r="P6" s="8" t="n"/>
      <c r="Q6" s="8" t="n"/>
      <c r="R6" s="8" t="n"/>
      <c r="S6" s="8" t="n"/>
      <c r="T6" s="8" t="n"/>
      <c r="U6" s="8" t="n"/>
      <c r="V6" s="8" t="n"/>
      <c r="W6" s="47">
        <f>Lang!$B$84&amp;": "&amp;DAY(Calc!$B$2)&amp;"."&amp;MONTH(Calc!$B$2)&amp;"."&amp;YEAR(Calc!$B$2)</f>
        <v/>
      </c>
      <c r="X6" s="8" t="n"/>
      <c r="Y6" s="8" t="n"/>
      <c r="Z6" s="8" t="n"/>
      <c r="AA6" s="8" t="n"/>
      <c r="AB6" s="8" t="n"/>
      <c r="AC6" s="8" t="n"/>
      <c r="AD6" s="8" t="n"/>
      <c r="AE6" s="8" t="n"/>
      <c r="AF6" s="8" t="n"/>
      <c r="AG6" s="8" t="n"/>
      <c r="AH6" s="1" t="n"/>
    </row>
    <row r="7">
      <c r="A7" s="1" t="n"/>
      <c r="B7" s="1" t="n"/>
      <c r="C7" s="1" t="n"/>
      <c r="D7" s="1" t="n"/>
      <c r="E7" s="1" t="n"/>
      <c r="F7" s="1" t="n"/>
      <c r="G7" s="1" t="n"/>
      <c r="H7" s="48">
        <f>Calc!$B$3+0</f>
        <v/>
      </c>
      <c r="I7" s="48">
        <f>Calc!$B$3+7</f>
        <v/>
      </c>
      <c r="J7" s="48">
        <f>Calc!$B$3+14</f>
        <v/>
      </c>
      <c r="K7" s="48">
        <f>Calc!$B$3+21</f>
        <v/>
      </c>
      <c r="L7" s="48">
        <f>Calc!$B$3+28</f>
        <v/>
      </c>
      <c r="M7" s="48">
        <f>Calc!$B$3+35</f>
        <v/>
      </c>
      <c r="N7" s="48">
        <f>Calc!$B$3+42</f>
        <v/>
      </c>
      <c r="O7" s="48">
        <f>Calc!$B$3+49</f>
        <v/>
      </c>
      <c r="P7" s="48">
        <f>Calc!$B$3+56</f>
        <v/>
      </c>
      <c r="Q7" s="48">
        <f>Calc!$B$3+63</f>
        <v/>
      </c>
      <c r="R7" s="48">
        <f>Calc!$B$3+70</f>
        <v/>
      </c>
      <c r="S7" s="48">
        <f>Calc!$B$3+77</f>
        <v/>
      </c>
      <c r="T7" s="48">
        <f>Calc!$B$3+84</f>
        <v/>
      </c>
      <c r="U7" s="48">
        <f>Calc!$B$3+91</f>
        <v/>
      </c>
      <c r="V7" s="48">
        <f>Calc!$B$3+98</f>
        <v/>
      </c>
      <c r="W7" s="48">
        <f>Calc!$B$3+105</f>
        <v/>
      </c>
      <c r="X7" s="48">
        <f>Calc!$B$3+112</f>
        <v/>
      </c>
      <c r="Y7" s="48">
        <f>Calc!$B$3+119</f>
        <v/>
      </c>
      <c r="Z7" s="48">
        <f>Calc!$B$3+126</f>
        <v/>
      </c>
      <c r="AA7" s="48">
        <f>Calc!$B$3+133</f>
        <v/>
      </c>
      <c r="AB7" s="48">
        <f>Calc!$B$3+140</f>
        <v/>
      </c>
      <c r="AC7" s="48">
        <f>Calc!$B$3+147</f>
        <v/>
      </c>
      <c r="AD7" s="48">
        <f>Calc!$B$3+154</f>
        <v/>
      </c>
      <c r="AE7" s="48">
        <f>Calc!$B$3+161</f>
        <v/>
      </c>
      <c r="AF7" s="48">
        <f>Calc!$B$3+168</f>
        <v/>
      </c>
      <c r="AG7" s="48">
        <f>Calc!$B$3+175</f>
        <v/>
      </c>
      <c r="AH7" s="1" t="n"/>
    </row>
    <row r="8">
      <c r="A8" s="1" t="n"/>
      <c r="B8" s="3" t="n"/>
      <c r="C8" s="3" t="n"/>
      <c r="D8" s="3" t="n"/>
      <c r="E8" s="3" t="n"/>
      <c r="F8" s="3" t="n"/>
      <c r="G8" s="3" t="n"/>
      <c r="H8" s="49">
        <f>IF(OR(0=0,MONTH(H7)&lt;&gt;MONTH(Calc!$B$3+-7)),INDEX(Lang!$B$15:$B$26,MONTH(H7)),"")</f>
        <v/>
      </c>
      <c r="I8" s="49">
        <f>IF(OR(1=0,MONTH(I7)&lt;&gt;MONTH(Calc!$B$3+0)),INDEX(Lang!$B$15:$B$26,MONTH(I7)),"")</f>
        <v/>
      </c>
      <c r="J8" s="49">
        <f>IF(OR(2=0,MONTH(J7)&lt;&gt;MONTH(Calc!$B$3+7)),INDEX(Lang!$B$15:$B$26,MONTH(J7)),"")</f>
        <v/>
      </c>
      <c r="K8" s="49">
        <f>IF(OR(3=0,MONTH(K7)&lt;&gt;MONTH(Calc!$B$3+14)),INDEX(Lang!$B$15:$B$26,MONTH(K7)),"")</f>
        <v/>
      </c>
      <c r="L8" s="49">
        <f>IF(OR(4=0,MONTH(L7)&lt;&gt;MONTH(Calc!$B$3+21)),INDEX(Lang!$B$15:$B$26,MONTH(L7)),"")</f>
        <v/>
      </c>
      <c r="M8" s="49">
        <f>IF(OR(5=0,MONTH(M7)&lt;&gt;MONTH(Calc!$B$3+28)),INDEX(Lang!$B$15:$B$26,MONTH(M7)),"")</f>
        <v/>
      </c>
      <c r="N8" s="49">
        <f>IF(OR(6=0,MONTH(N7)&lt;&gt;MONTH(Calc!$B$3+35)),INDEX(Lang!$B$15:$B$26,MONTH(N7)),"")</f>
        <v/>
      </c>
      <c r="O8" s="49">
        <f>IF(OR(7=0,MONTH(O7)&lt;&gt;MONTH(Calc!$B$3+42)),INDEX(Lang!$B$15:$B$26,MONTH(O7)),"")</f>
        <v/>
      </c>
      <c r="P8" s="49">
        <f>IF(OR(8=0,MONTH(P7)&lt;&gt;MONTH(Calc!$B$3+49)),INDEX(Lang!$B$15:$B$26,MONTH(P7)),"")</f>
        <v/>
      </c>
      <c r="Q8" s="49">
        <f>IF(OR(9=0,MONTH(Q7)&lt;&gt;MONTH(Calc!$B$3+56)),INDEX(Lang!$B$15:$B$26,MONTH(Q7)),"")</f>
        <v/>
      </c>
      <c r="R8" s="49">
        <f>IF(OR(10=0,MONTH(R7)&lt;&gt;MONTH(Calc!$B$3+63)),INDEX(Lang!$B$15:$B$26,MONTH(R7)),"")</f>
        <v/>
      </c>
      <c r="S8" s="49">
        <f>IF(OR(11=0,MONTH(S7)&lt;&gt;MONTH(Calc!$B$3+70)),INDEX(Lang!$B$15:$B$26,MONTH(S7)),"")</f>
        <v/>
      </c>
      <c r="T8" s="49">
        <f>IF(OR(12=0,MONTH(T7)&lt;&gt;MONTH(Calc!$B$3+77)),INDEX(Lang!$B$15:$B$26,MONTH(T7)),"")</f>
        <v/>
      </c>
      <c r="U8" s="49">
        <f>IF(OR(13=0,MONTH(U7)&lt;&gt;MONTH(Calc!$B$3+84)),INDEX(Lang!$B$15:$B$26,MONTH(U7)),"")</f>
        <v/>
      </c>
      <c r="V8" s="49">
        <f>IF(OR(14=0,MONTH(V7)&lt;&gt;MONTH(Calc!$B$3+91)),INDEX(Lang!$B$15:$B$26,MONTH(V7)),"")</f>
        <v/>
      </c>
      <c r="W8" s="49">
        <f>IF(OR(15=0,MONTH(W7)&lt;&gt;MONTH(Calc!$B$3+98)),INDEX(Lang!$B$15:$B$26,MONTH(W7)),"")</f>
        <v/>
      </c>
      <c r="X8" s="49">
        <f>IF(OR(16=0,MONTH(X7)&lt;&gt;MONTH(Calc!$B$3+105)),INDEX(Lang!$B$15:$B$26,MONTH(X7)),"")</f>
        <v/>
      </c>
      <c r="Y8" s="49">
        <f>IF(OR(17=0,MONTH(Y7)&lt;&gt;MONTH(Calc!$B$3+112)),INDEX(Lang!$B$15:$B$26,MONTH(Y7)),"")</f>
        <v/>
      </c>
      <c r="Z8" s="49">
        <f>IF(OR(18=0,MONTH(Z7)&lt;&gt;MONTH(Calc!$B$3+119)),INDEX(Lang!$B$15:$B$26,MONTH(Z7)),"")</f>
        <v/>
      </c>
      <c r="AA8" s="49">
        <f>IF(OR(19=0,MONTH(AA7)&lt;&gt;MONTH(Calc!$B$3+126)),INDEX(Lang!$B$15:$B$26,MONTH(AA7)),"")</f>
        <v/>
      </c>
      <c r="AB8" s="49">
        <f>IF(OR(20=0,MONTH(AB7)&lt;&gt;MONTH(Calc!$B$3+133)),INDEX(Lang!$B$15:$B$26,MONTH(AB7)),"")</f>
        <v/>
      </c>
      <c r="AC8" s="49">
        <f>IF(OR(21=0,MONTH(AC7)&lt;&gt;MONTH(Calc!$B$3+140)),INDEX(Lang!$B$15:$B$26,MONTH(AC7)),"")</f>
        <v/>
      </c>
      <c r="AD8" s="49">
        <f>IF(OR(22=0,MONTH(AD7)&lt;&gt;MONTH(Calc!$B$3+147)),INDEX(Lang!$B$15:$B$26,MONTH(AD7)),"")</f>
        <v/>
      </c>
      <c r="AE8" s="49">
        <f>IF(OR(23=0,MONTH(AE7)&lt;&gt;MONTH(Calc!$B$3+154)),INDEX(Lang!$B$15:$B$26,MONTH(AE7)),"")</f>
        <v/>
      </c>
      <c r="AF8" s="49">
        <f>IF(OR(24=0,MONTH(AF7)&lt;&gt;MONTH(Calc!$B$3+161)),INDEX(Lang!$B$15:$B$26,MONTH(AF7)),"")</f>
        <v/>
      </c>
      <c r="AG8" s="49">
        <f>IF(OR(25=0,MONTH(AG7)&lt;&gt;MONTH(Calc!$B$3+168)),INDEX(Lang!$B$15:$B$26,MONTH(AG7)),"")</f>
        <v/>
      </c>
      <c r="AH8" s="1" t="n"/>
    </row>
    <row r="9" ht="38" customHeight="1">
      <c r="A9" s="1" t="n"/>
      <c r="B9" s="50">
        <f>Lang!$B$91</f>
        <v/>
      </c>
      <c r="C9" s="51">
        <f>Lang!$B$93</f>
        <v/>
      </c>
      <c r="D9" s="50">
        <f>Lang!$B$94</f>
        <v/>
      </c>
      <c r="E9" s="50">
        <f>Lang!$B$95</f>
        <v/>
      </c>
      <c r="F9" s="50">
        <f>Lang!$B$96</f>
        <v/>
      </c>
      <c r="G9" s="50">
        <f>Lang!$B$97</f>
        <v/>
      </c>
      <c r="H9" s="52">
        <f>DAY(H7)&amp;"."&amp;MONTH(H7)&amp;"."</f>
        <v/>
      </c>
      <c r="I9" s="52">
        <f>DAY(I7)&amp;"."&amp;MONTH(I7)&amp;"."</f>
        <v/>
      </c>
      <c r="J9" s="52">
        <f>DAY(J7)&amp;"."&amp;MONTH(J7)&amp;"."</f>
        <v/>
      </c>
      <c r="K9" s="52">
        <f>DAY(K7)&amp;"."&amp;MONTH(K7)&amp;"."</f>
        <v/>
      </c>
      <c r="L9" s="52">
        <f>DAY(L7)&amp;"."&amp;MONTH(L7)&amp;"."</f>
        <v/>
      </c>
      <c r="M9" s="52">
        <f>DAY(M7)&amp;"."&amp;MONTH(M7)&amp;"."</f>
        <v/>
      </c>
      <c r="N9" s="52">
        <f>DAY(N7)&amp;"."&amp;MONTH(N7)&amp;"."</f>
        <v/>
      </c>
      <c r="O9" s="52">
        <f>DAY(O7)&amp;"."&amp;MONTH(O7)&amp;"."</f>
        <v/>
      </c>
      <c r="P9" s="52">
        <f>DAY(P7)&amp;"."&amp;MONTH(P7)&amp;"."</f>
        <v/>
      </c>
      <c r="Q9" s="52">
        <f>DAY(Q7)&amp;"."&amp;MONTH(Q7)&amp;"."</f>
        <v/>
      </c>
      <c r="R9" s="52">
        <f>DAY(R7)&amp;"."&amp;MONTH(R7)&amp;"."</f>
        <v/>
      </c>
      <c r="S9" s="52">
        <f>DAY(S7)&amp;"."&amp;MONTH(S7)&amp;"."</f>
        <v/>
      </c>
      <c r="T9" s="52">
        <f>DAY(T7)&amp;"."&amp;MONTH(T7)&amp;"."</f>
        <v/>
      </c>
      <c r="U9" s="52">
        <f>DAY(U7)&amp;"."&amp;MONTH(U7)&amp;"."</f>
        <v/>
      </c>
      <c r="V9" s="52">
        <f>DAY(V7)&amp;"."&amp;MONTH(V7)&amp;"."</f>
        <v/>
      </c>
      <c r="W9" s="52">
        <f>DAY(W7)&amp;"."&amp;MONTH(W7)&amp;"."</f>
        <v/>
      </c>
      <c r="X9" s="52">
        <f>DAY(X7)&amp;"."&amp;MONTH(X7)&amp;"."</f>
        <v/>
      </c>
      <c r="Y9" s="52">
        <f>DAY(Y7)&amp;"."&amp;MONTH(Y7)&amp;"."</f>
        <v/>
      </c>
      <c r="Z9" s="52">
        <f>DAY(Z7)&amp;"."&amp;MONTH(Z7)&amp;"."</f>
        <v/>
      </c>
      <c r="AA9" s="52">
        <f>DAY(AA7)&amp;"."&amp;MONTH(AA7)&amp;"."</f>
        <v/>
      </c>
      <c r="AB9" s="52">
        <f>DAY(AB7)&amp;"."&amp;MONTH(AB7)&amp;"."</f>
        <v/>
      </c>
      <c r="AC9" s="52">
        <f>DAY(AC7)&amp;"."&amp;MONTH(AC7)&amp;"."</f>
        <v/>
      </c>
      <c r="AD9" s="52">
        <f>DAY(AD7)&amp;"."&amp;MONTH(AD7)&amp;"."</f>
        <v/>
      </c>
      <c r="AE9" s="52">
        <f>DAY(AE7)&amp;"."&amp;MONTH(AE7)&amp;"."</f>
        <v/>
      </c>
      <c r="AF9" s="52">
        <f>DAY(AF7)&amp;"."&amp;MONTH(AF7)&amp;"."</f>
        <v/>
      </c>
      <c r="AG9" s="52">
        <f>DAY(AG7)&amp;"."&amp;MONTH(AG7)&amp;"."</f>
        <v/>
      </c>
      <c r="AH9" s="1" t="n"/>
    </row>
    <row r="10" ht="17" customHeight="1">
      <c r="A10" s="1" t="n"/>
      <c r="B10" s="53">
        <f>IF(Tasks!$C$8="","",Tasks!$A$8)</f>
        <v/>
      </c>
      <c r="C10" s="54">
        <f>IF(Tasks!$C$8="","",Tasks!$C$8)</f>
        <v/>
      </c>
      <c r="D10" s="33">
        <f>IF(Tasks!$C$8="","",Tasks!$D$8&amp;"")</f>
        <v/>
      </c>
      <c r="E10" s="55">
        <f>IF(N(Tasks!$E$8)=0,"",Tasks!$E$8)</f>
        <v/>
      </c>
      <c r="F10" s="55">
        <f>IF(N(Tasks!$F$8)=0,"",Tasks!$F$8)</f>
        <v/>
      </c>
      <c r="G10" s="56">
        <f>IF(Tasks!$C$8="","",N(Tasks!$G$8))</f>
        <v/>
      </c>
      <c r="H10" s="57">
        <f>IF(OR(Tasks!$M$8=0,Tasks!$E$8&gt;=H$7+7,Tasks!$F$8&lt;H$7),0,IF(H$7+3.5&lt;Tasks!$E$8+(Tasks!$F$8-Tasks!$E$8+1)*N(Tasks!$G$8),2,IF(Tasks!$M$8=4,3,1)))</f>
        <v/>
      </c>
      <c r="I10" s="57">
        <f>IF(OR(Tasks!$M$8=0,Tasks!$E$8&gt;=I$7+7,Tasks!$F$8&lt;I$7),0,IF(I$7+3.5&lt;Tasks!$E$8+(Tasks!$F$8-Tasks!$E$8+1)*N(Tasks!$G$8),2,IF(Tasks!$M$8=4,3,1)))</f>
        <v/>
      </c>
      <c r="J10" s="57">
        <f>IF(OR(Tasks!$M$8=0,Tasks!$E$8&gt;=J$7+7,Tasks!$F$8&lt;J$7),0,IF(J$7+3.5&lt;Tasks!$E$8+(Tasks!$F$8-Tasks!$E$8+1)*N(Tasks!$G$8),2,IF(Tasks!$M$8=4,3,1)))</f>
        <v/>
      </c>
      <c r="K10" s="57">
        <f>IF(OR(Tasks!$M$8=0,Tasks!$E$8&gt;=K$7+7,Tasks!$F$8&lt;K$7),0,IF(K$7+3.5&lt;Tasks!$E$8+(Tasks!$F$8-Tasks!$E$8+1)*N(Tasks!$G$8),2,IF(Tasks!$M$8=4,3,1)))</f>
        <v/>
      </c>
      <c r="L10" s="57">
        <f>IF(OR(Tasks!$M$8=0,Tasks!$E$8&gt;=L$7+7,Tasks!$F$8&lt;L$7),0,IF(L$7+3.5&lt;Tasks!$E$8+(Tasks!$F$8-Tasks!$E$8+1)*N(Tasks!$G$8),2,IF(Tasks!$M$8=4,3,1)))</f>
        <v/>
      </c>
      <c r="M10" s="57">
        <f>IF(OR(Tasks!$M$8=0,Tasks!$E$8&gt;=M$7+7,Tasks!$F$8&lt;M$7),0,IF(M$7+3.5&lt;Tasks!$E$8+(Tasks!$F$8-Tasks!$E$8+1)*N(Tasks!$G$8),2,IF(Tasks!$M$8=4,3,1)))</f>
        <v/>
      </c>
      <c r="N10" s="57">
        <f>IF(OR(Tasks!$M$8=0,Tasks!$E$8&gt;=N$7+7,Tasks!$F$8&lt;N$7),0,IF(N$7+3.5&lt;Tasks!$E$8+(Tasks!$F$8-Tasks!$E$8+1)*N(Tasks!$G$8),2,IF(Tasks!$M$8=4,3,1)))</f>
        <v/>
      </c>
      <c r="O10" s="57">
        <f>IF(OR(Tasks!$M$8=0,Tasks!$E$8&gt;=O$7+7,Tasks!$F$8&lt;O$7),0,IF(O$7+3.5&lt;Tasks!$E$8+(Tasks!$F$8-Tasks!$E$8+1)*N(Tasks!$G$8),2,IF(Tasks!$M$8=4,3,1)))</f>
        <v/>
      </c>
      <c r="P10" s="57">
        <f>IF(OR(Tasks!$M$8=0,Tasks!$E$8&gt;=P$7+7,Tasks!$F$8&lt;P$7),0,IF(P$7+3.5&lt;Tasks!$E$8+(Tasks!$F$8-Tasks!$E$8+1)*N(Tasks!$G$8),2,IF(Tasks!$M$8=4,3,1)))</f>
        <v/>
      </c>
      <c r="Q10" s="57">
        <f>IF(OR(Tasks!$M$8=0,Tasks!$E$8&gt;=Q$7+7,Tasks!$F$8&lt;Q$7),0,IF(Q$7+3.5&lt;Tasks!$E$8+(Tasks!$F$8-Tasks!$E$8+1)*N(Tasks!$G$8),2,IF(Tasks!$M$8=4,3,1)))</f>
        <v/>
      </c>
      <c r="R10" s="57">
        <f>IF(OR(Tasks!$M$8=0,Tasks!$E$8&gt;=R$7+7,Tasks!$F$8&lt;R$7),0,IF(R$7+3.5&lt;Tasks!$E$8+(Tasks!$F$8-Tasks!$E$8+1)*N(Tasks!$G$8),2,IF(Tasks!$M$8=4,3,1)))</f>
        <v/>
      </c>
      <c r="S10" s="57">
        <f>IF(OR(Tasks!$M$8=0,Tasks!$E$8&gt;=S$7+7,Tasks!$F$8&lt;S$7),0,IF(S$7+3.5&lt;Tasks!$E$8+(Tasks!$F$8-Tasks!$E$8+1)*N(Tasks!$G$8),2,IF(Tasks!$M$8=4,3,1)))</f>
        <v/>
      </c>
      <c r="T10" s="57">
        <f>IF(OR(Tasks!$M$8=0,Tasks!$E$8&gt;=T$7+7,Tasks!$F$8&lt;T$7),0,IF(T$7+3.5&lt;Tasks!$E$8+(Tasks!$F$8-Tasks!$E$8+1)*N(Tasks!$G$8),2,IF(Tasks!$M$8=4,3,1)))</f>
        <v/>
      </c>
      <c r="U10" s="57">
        <f>IF(OR(Tasks!$M$8=0,Tasks!$E$8&gt;=U$7+7,Tasks!$F$8&lt;U$7),0,IF(U$7+3.5&lt;Tasks!$E$8+(Tasks!$F$8-Tasks!$E$8+1)*N(Tasks!$G$8),2,IF(Tasks!$M$8=4,3,1)))</f>
        <v/>
      </c>
      <c r="V10" s="57">
        <f>IF(OR(Tasks!$M$8=0,Tasks!$E$8&gt;=V$7+7,Tasks!$F$8&lt;V$7),0,IF(V$7+3.5&lt;Tasks!$E$8+(Tasks!$F$8-Tasks!$E$8+1)*N(Tasks!$G$8),2,IF(Tasks!$M$8=4,3,1)))</f>
        <v/>
      </c>
      <c r="W10" s="57">
        <f>IF(OR(Tasks!$M$8=0,Tasks!$E$8&gt;=W$7+7,Tasks!$F$8&lt;W$7),0,IF(W$7+3.5&lt;Tasks!$E$8+(Tasks!$F$8-Tasks!$E$8+1)*N(Tasks!$G$8),2,IF(Tasks!$M$8=4,3,1)))</f>
        <v/>
      </c>
      <c r="X10" s="57">
        <f>IF(OR(Tasks!$M$8=0,Tasks!$E$8&gt;=X$7+7,Tasks!$F$8&lt;X$7),0,IF(X$7+3.5&lt;Tasks!$E$8+(Tasks!$F$8-Tasks!$E$8+1)*N(Tasks!$G$8),2,IF(Tasks!$M$8=4,3,1)))</f>
        <v/>
      </c>
      <c r="Y10" s="57">
        <f>IF(OR(Tasks!$M$8=0,Tasks!$E$8&gt;=Y$7+7,Tasks!$F$8&lt;Y$7),0,IF(Y$7+3.5&lt;Tasks!$E$8+(Tasks!$F$8-Tasks!$E$8+1)*N(Tasks!$G$8),2,IF(Tasks!$M$8=4,3,1)))</f>
        <v/>
      </c>
      <c r="Z10" s="57">
        <f>IF(OR(Tasks!$M$8=0,Tasks!$E$8&gt;=Z$7+7,Tasks!$F$8&lt;Z$7),0,IF(Z$7+3.5&lt;Tasks!$E$8+(Tasks!$F$8-Tasks!$E$8+1)*N(Tasks!$G$8),2,IF(Tasks!$M$8=4,3,1)))</f>
        <v/>
      </c>
      <c r="AA10" s="57">
        <f>IF(OR(Tasks!$M$8=0,Tasks!$E$8&gt;=AA$7+7,Tasks!$F$8&lt;AA$7),0,IF(AA$7+3.5&lt;Tasks!$E$8+(Tasks!$F$8-Tasks!$E$8+1)*N(Tasks!$G$8),2,IF(Tasks!$M$8=4,3,1)))</f>
        <v/>
      </c>
      <c r="AB10" s="57">
        <f>IF(OR(Tasks!$M$8=0,Tasks!$E$8&gt;=AB$7+7,Tasks!$F$8&lt;AB$7),0,IF(AB$7+3.5&lt;Tasks!$E$8+(Tasks!$F$8-Tasks!$E$8+1)*N(Tasks!$G$8),2,IF(Tasks!$M$8=4,3,1)))</f>
        <v/>
      </c>
      <c r="AC10" s="57">
        <f>IF(OR(Tasks!$M$8=0,Tasks!$E$8&gt;=AC$7+7,Tasks!$F$8&lt;AC$7),0,IF(AC$7+3.5&lt;Tasks!$E$8+(Tasks!$F$8-Tasks!$E$8+1)*N(Tasks!$G$8),2,IF(Tasks!$M$8=4,3,1)))</f>
        <v/>
      </c>
      <c r="AD10" s="57">
        <f>IF(OR(Tasks!$M$8=0,Tasks!$E$8&gt;=AD$7+7,Tasks!$F$8&lt;AD$7),0,IF(AD$7+3.5&lt;Tasks!$E$8+(Tasks!$F$8-Tasks!$E$8+1)*N(Tasks!$G$8),2,IF(Tasks!$M$8=4,3,1)))</f>
        <v/>
      </c>
      <c r="AE10" s="57">
        <f>IF(OR(Tasks!$M$8=0,Tasks!$E$8&gt;=AE$7+7,Tasks!$F$8&lt;AE$7),0,IF(AE$7+3.5&lt;Tasks!$E$8+(Tasks!$F$8-Tasks!$E$8+1)*N(Tasks!$G$8),2,IF(Tasks!$M$8=4,3,1)))</f>
        <v/>
      </c>
      <c r="AF10" s="57">
        <f>IF(OR(Tasks!$M$8=0,Tasks!$E$8&gt;=AF$7+7,Tasks!$F$8&lt;AF$7),0,IF(AF$7+3.5&lt;Tasks!$E$8+(Tasks!$F$8-Tasks!$E$8+1)*N(Tasks!$G$8),2,IF(Tasks!$M$8=4,3,1)))</f>
        <v/>
      </c>
      <c r="AG10" s="57">
        <f>IF(OR(Tasks!$M$8=0,Tasks!$E$8&gt;=AG$7+7,Tasks!$F$8&lt;AG$7),0,IF(AG$7+3.5&lt;Tasks!$E$8+(Tasks!$F$8-Tasks!$E$8+1)*N(Tasks!$G$8),2,IF(Tasks!$M$8=4,3,1)))</f>
        <v/>
      </c>
      <c r="AH10" s="1" t="n"/>
    </row>
    <row r="11" ht="17" customHeight="1">
      <c r="A11" s="1" t="n"/>
      <c r="B11" s="53">
        <f>IF(Tasks!$C$9="","",Tasks!$A$9)</f>
        <v/>
      </c>
      <c r="C11" s="54">
        <f>IF(Tasks!$C$9="","",Tasks!$C$9)</f>
        <v/>
      </c>
      <c r="D11" s="33">
        <f>IF(Tasks!$C$9="","",Tasks!$D$9&amp;"")</f>
        <v/>
      </c>
      <c r="E11" s="55">
        <f>IF(N(Tasks!$E$9)=0,"",Tasks!$E$9)</f>
        <v/>
      </c>
      <c r="F11" s="55">
        <f>IF(N(Tasks!$F$9)=0,"",Tasks!$F$9)</f>
        <v/>
      </c>
      <c r="G11" s="56">
        <f>IF(Tasks!$C$9="","",N(Tasks!$G$9))</f>
        <v/>
      </c>
      <c r="H11" s="57">
        <f>IF(OR(Tasks!$M$9=0,Tasks!$E$9&gt;=H$7+7,Tasks!$F$9&lt;H$7),0,IF(H$7+3.5&lt;Tasks!$E$9+(Tasks!$F$9-Tasks!$E$9+1)*N(Tasks!$G$9),2,IF(Tasks!$M$9=4,3,1)))</f>
        <v/>
      </c>
      <c r="I11" s="57">
        <f>IF(OR(Tasks!$M$9=0,Tasks!$E$9&gt;=I$7+7,Tasks!$F$9&lt;I$7),0,IF(I$7+3.5&lt;Tasks!$E$9+(Tasks!$F$9-Tasks!$E$9+1)*N(Tasks!$G$9),2,IF(Tasks!$M$9=4,3,1)))</f>
        <v/>
      </c>
      <c r="J11" s="57">
        <f>IF(OR(Tasks!$M$9=0,Tasks!$E$9&gt;=J$7+7,Tasks!$F$9&lt;J$7),0,IF(J$7+3.5&lt;Tasks!$E$9+(Tasks!$F$9-Tasks!$E$9+1)*N(Tasks!$G$9),2,IF(Tasks!$M$9=4,3,1)))</f>
        <v/>
      </c>
      <c r="K11" s="57">
        <f>IF(OR(Tasks!$M$9=0,Tasks!$E$9&gt;=K$7+7,Tasks!$F$9&lt;K$7),0,IF(K$7+3.5&lt;Tasks!$E$9+(Tasks!$F$9-Tasks!$E$9+1)*N(Tasks!$G$9),2,IF(Tasks!$M$9=4,3,1)))</f>
        <v/>
      </c>
      <c r="L11" s="57">
        <f>IF(OR(Tasks!$M$9=0,Tasks!$E$9&gt;=L$7+7,Tasks!$F$9&lt;L$7),0,IF(L$7+3.5&lt;Tasks!$E$9+(Tasks!$F$9-Tasks!$E$9+1)*N(Tasks!$G$9),2,IF(Tasks!$M$9=4,3,1)))</f>
        <v/>
      </c>
      <c r="M11" s="57">
        <f>IF(OR(Tasks!$M$9=0,Tasks!$E$9&gt;=M$7+7,Tasks!$F$9&lt;M$7),0,IF(M$7+3.5&lt;Tasks!$E$9+(Tasks!$F$9-Tasks!$E$9+1)*N(Tasks!$G$9),2,IF(Tasks!$M$9=4,3,1)))</f>
        <v/>
      </c>
      <c r="N11" s="57">
        <f>IF(OR(Tasks!$M$9=0,Tasks!$E$9&gt;=N$7+7,Tasks!$F$9&lt;N$7),0,IF(N$7+3.5&lt;Tasks!$E$9+(Tasks!$F$9-Tasks!$E$9+1)*N(Tasks!$G$9),2,IF(Tasks!$M$9=4,3,1)))</f>
        <v/>
      </c>
      <c r="O11" s="57">
        <f>IF(OR(Tasks!$M$9=0,Tasks!$E$9&gt;=O$7+7,Tasks!$F$9&lt;O$7),0,IF(O$7+3.5&lt;Tasks!$E$9+(Tasks!$F$9-Tasks!$E$9+1)*N(Tasks!$G$9),2,IF(Tasks!$M$9=4,3,1)))</f>
        <v/>
      </c>
      <c r="P11" s="57">
        <f>IF(OR(Tasks!$M$9=0,Tasks!$E$9&gt;=P$7+7,Tasks!$F$9&lt;P$7),0,IF(P$7+3.5&lt;Tasks!$E$9+(Tasks!$F$9-Tasks!$E$9+1)*N(Tasks!$G$9),2,IF(Tasks!$M$9=4,3,1)))</f>
        <v/>
      </c>
      <c r="Q11" s="57">
        <f>IF(OR(Tasks!$M$9=0,Tasks!$E$9&gt;=Q$7+7,Tasks!$F$9&lt;Q$7),0,IF(Q$7+3.5&lt;Tasks!$E$9+(Tasks!$F$9-Tasks!$E$9+1)*N(Tasks!$G$9),2,IF(Tasks!$M$9=4,3,1)))</f>
        <v/>
      </c>
      <c r="R11" s="57">
        <f>IF(OR(Tasks!$M$9=0,Tasks!$E$9&gt;=R$7+7,Tasks!$F$9&lt;R$7),0,IF(R$7+3.5&lt;Tasks!$E$9+(Tasks!$F$9-Tasks!$E$9+1)*N(Tasks!$G$9),2,IF(Tasks!$M$9=4,3,1)))</f>
        <v/>
      </c>
      <c r="S11" s="57">
        <f>IF(OR(Tasks!$M$9=0,Tasks!$E$9&gt;=S$7+7,Tasks!$F$9&lt;S$7),0,IF(S$7+3.5&lt;Tasks!$E$9+(Tasks!$F$9-Tasks!$E$9+1)*N(Tasks!$G$9),2,IF(Tasks!$M$9=4,3,1)))</f>
        <v/>
      </c>
      <c r="T11" s="57">
        <f>IF(OR(Tasks!$M$9=0,Tasks!$E$9&gt;=T$7+7,Tasks!$F$9&lt;T$7),0,IF(T$7+3.5&lt;Tasks!$E$9+(Tasks!$F$9-Tasks!$E$9+1)*N(Tasks!$G$9),2,IF(Tasks!$M$9=4,3,1)))</f>
        <v/>
      </c>
      <c r="U11" s="57">
        <f>IF(OR(Tasks!$M$9=0,Tasks!$E$9&gt;=U$7+7,Tasks!$F$9&lt;U$7),0,IF(U$7+3.5&lt;Tasks!$E$9+(Tasks!$F$9-Tasks!$E$9+1)*N(Tasks!$G$9),2,IF(Tasks!$M$9=4,3,1)))</f>
        <v/>
      </c>
      <c r="V11" s="57">
        <f>IF(OR(Tasks!$M$9=0,Tasks!$E$9&gt;=V$7+7,Tasks!$F$9&lt;V$7),0,IF(V$7+3.5&lt;Tasks!$E$9+(Tasks!$F$9-Tasks!$E$9+1)*N(Tasks!$G$9),2,IF(Tasks!$M$9=4,3,1)))</f>
        <v/>
      </c>
      <c r="W11" s="57">
        <f>IF(OR(Tasks!$M$9=0,Tasks!$E$9&gt;=W$7+7,Tasks!$F$9&lt;W$7),0,IF(W$7+3.5&lt;Tasks!$E$9+(Tasks!$F$9-Tasks!$E$9+1)*N(Tasks!$G$9),2,IF(Tasks!$M$9=4,3,1)))</f>
        <v/>
      </c>
      <c r="X11" s="57">
        <f>IF(OR(Tasks!$M$9=0,Tasks!$E$9&gt;=X$7+7,Tasks!$F$9&lt;X$7),0,IF(X$7+3.5&lt;Tasks!$E$9+(Tasks!$F$9-Tasks!$E$9+1)*N(Tasks!$G$9),2,IF(Tasks!$M$9=4,3,1)))</f>
        <v/>
      </c>
      <c r="Y11" s="57">
        <f>IF(OR(Tasks!$M$9=0,Tasks!$E$9&gt;=Y$7+7,Tasks!$F$9&lt;Y$7),0,IF(Y$7+3.5&lt;Tasks!$E$9+(Tasks!$F$9-Tasks!$E$9+1)*N(Tasks!$G$9),2,IF(Tasks!$M$9=4,3,1)))</f>
        <v/>
      </c>
      <c r="Z11" s="57">
        <f>IF(OR(Tasks!$M$9=0,Tasks!$E$9&gt;=Z$7+7,Tasks!$F$9&lt;Z$7),0,IF(Z$7+3.5&lt;Tasks!$E$9+(Tasks!$F$9-Tasks!$E$9+1)*N(Tasks!$G$9),2,IF(Tasks!$M$9=4,3,1)))</f>
        <v/>
      </c>
      <c r="AA11" s="57">
        <f>IF(OR(Tasks!$M$9=0,Tasks!$E$9&gt;=AA$7+7,Tasks!$F$9&lt;AA$7),0,IF(AA$7+3.5&lt;Tasks!$E$9+(Tasks!$F$9-Tasks!$E$9+1)*N(Tasks!$G$9),2,IF(Tasks!$M$9=4,3,1)))</f>
        <v/>
      </c>
      <c r="AB11" s="57">
        <f>IF(OR(Tasks!$M$9=0,Tasks!$E$9&gt;=AB$7+7,Tasks!$F$9&lt;AB$7),0,IF(AB$7+3.5&lt;Tasks!$E$9+(Tasks!$F$9-Tasks!$E$9+1)*N(Tasks!$G$9),2,IF(Tasks!$M$9=4,3,1)))</f>
        <v/>
      </c>
      <c r="AC11" s="57">
        <f>IF(OR(Tasks!$M$9=0,Tasks!$E$9&gt;=AC$7+7,Tasks!$F$9&lt;AC$7),0,IF(AC$7+3.5&lt;Tasks!$E$9+(Tasks!$F$9-Tasks!$E$9+1)*N(Tasks!$G$9),2,IF(Tasks!$M$9=4,3,1)))</f>
        <v/>
      </c>
      <c r="AD11" s="57">
        <f>IF(OR(Tasks!$M$9=0,Tasks!$E$9&gt;=AD$7+7,Tasks!$F$9&lt;AD$7),0,IF(AD$7+3.5&lt;Tasks!$E$9+(Tasks!$F$9-Tasks!$E$9+1)*N(Tasks!$G$9),2,IF(Tasks!$M$9=4,3,1)))</f>
        <v/>
      </c>
      <c r="AE11" s="57">
        <f>IF(OR(Tasks!$M$9=0,Tasks!$E$9&gt;=AE$7+7,Tasks!$F$9&lt;AE$7),0,IF(AE$7+3.5&lt;Tasks!$E$9+(Tasks!$F$9-Tasks!$E$9+1)*N(Tasks!$G$9),2,IF(Tasks!$M$9=4,3,1)))</f>
        <v/>
      </c>
      <c r="AF11" s="57">
        <f>IF(OR(Tasks!$M$9=0,Tasks!$E$9&gt;=AF$7+7,Tasks!$F$9&lt;AF$7),0,IF(AF$7+3.5&lt;Tasks!$E$9+(Tasks!$F$9-Tasks!$E$9+1)*N(Tasks!$G$9),2,IF(Tasks!$M$9=4,3,1)))</f>
        <v/>
      </c>
      <c r="AG11" s="57">
        <f>IF(OR(Tasks!$M$9=0,Tasks!$E$9&gt;=AG$7+7,Tasks!$F$9&lt;AG$7),0,IF(AG$7+3.5&lt;Tasks!$E$9+(Tasks!$F$9-Tasks!$E$9+1)*N(Tasks!$G$9),2,IF(Tasks!$M$9=4,3,1)))</f>
        <v/>
      </c>
      <c r="AH11" s="1" t="n"/>
    </row>
    <row r="12" ht="17" customHeight="1">
      <c r="A12" s="1" t="n"/>
      <c r="B12" s="53">
        <f>IF(Tasks!$C$10="","",Tasks!$A$10)</f>
        <v/>
      </c>
      <c r="C12" s="54">
        <f>IF(Tasks!$C$10="","",Tasks!$C$10)</f>
        <v/>
      </c>
      <c r="D12" s="33">
        <f>IF(Tasks!$C$10="","",Tasks!$D$10&amp;"")</f>
        <v/>
      </c>
      <c r="E12" s="55">
        <f>IF(N(Tasks!$E$10)=0,"",Tasks!$E$10)</f>
        <v/>
      </c>
      <c r="F12" s="55">
        <f>IF(N(Tasks!$F$10)=0,"",Tasks!$F$10)</f>
        <v/>
      </c>
      <c r="G12" s="56">
        <f>IF(Tasks!$C$10="","",N(Tasks!$G$10))</f>
        <v/>
      </c>
      <c r="H12" s="57">
        <f>IF(OR(Tasks!$M$10=0,Tasks!$E$10&gt;=H$7+7,Tasks!$F$10&lt;H$7),0,IF(H$7+3.5&lt;Tasks!$E$10+(Tasks!$F$10-Tasks!$E$10+1)*N(Tasks!$G$10),2,IF(Tasks!$M$10=4,3,1)))</f>
        <v/>
      </c>
      <c r="I12" s="57">
        <f>IF(OR(Tasks!$M$10=0,Tasks!$E$10&gt;=I$7+7,Tasks!$F$10&lt;I$7),0,IF(I$7+3.5&lt;Tasks!$E$10+(Tasks!$F$10-Tasks!$E$10+1)*N(Tasks!$G$10),2,IF(Tasks!$M$10=4,3,1)))</f>
        <v/>
      </c>
      <c r="J12" s="57">
        <f>IF(OR(Tasks!$M$10=0,Tasks!$E$10&gt;=J$7+7,Tasks!$F$10&lt;J$7),0,IF(J$7+3.5&lt;Tasks!$E$10+(Tasks!$F$10-Tasks!$E$10+1)*N(Tasks!$G$10),2,IF(Tasks!$M$10=4,3,1)))</f>
        <v/>
      </c>
      <c r="K12" s="57">
        <f>IF(OR(Tasks!$M$10=0,Tasks!$E$10&gt;=K$7+7,Tasks!$F$10&lt;K$7),0,IF(K$7+3.5&lt;Tasks!$E$10+(Tasks!$F$10-Tasks!$E$10+1)*N(Tasks!$G$10),2,IF(Tasks!$M$10=4,3,1)))</f>
        <v/>
      </c>
      <c r="L12" s="57">
        <f>IF(OR(Tasks!$M$10=0,Tasks!$E$10&gt;=L$7+7,Tasks!$F$10&lt;L$7),0,IF(L$7+3.5&lt;Tasks!$E$10+(Tasks!$F$10-Tasks!$E$10+1)*N(Tasks!$G$10),2,IF(Tasks!$M$10=4,3,1)))</f>
        <v/>
      </c>
      <c r="M12" s="57">
        <f>IF(OR(Tasks!$M$10=0,Tasks!$E$10&gt;=M$7+7,Tasks!$F$10&lt;M$7),0,IF(M$7+3.5&lt;Tasks!$E$10+(Tasks!$F$10-Tasks!$E$10+1)*N(Tasks!$G$10),2,IF(Tasks!$M$10=4,3,1)))</f>
        <v/>
      </c>
      <c r="N12" s="57">
        <f>IF(OR(Tasks!$M$10=0,Tasks!$E$10&gt;=N$7+7,Tasks!$F$10&lt;N$7),0,IF(N$7+3.5&lt;Tasks!$E$10+(Tasks!$F$10-Tasks!$E$10+1)*N(Tasks!$G$10),2,IF(Tasks!$M$10=4,3,1)))</f>
        <v/>
      </c>
      <c r="O12" s="57">
        <f>IF(OR(Tasks!$M$10=0,Tasks!$E$10&gt;=O$7+7,Tasks!$F$10&lt;O$7),0,IF(O$7+3.5&lt;Tasks!$E$10+(Tasks!$F$10-Tasks!$E$10+1)*N(Tasks!$G$10),2,IF(Tasks!$M$10=4,3,1)))</f>
        <v/>
      </c>
      <c r="P12" s="57">
        <f>IF(OR(Tasks!$M$10=0,Tasks!$E$10&gt;=P$7+7,Tasks!$F$10&lt;P$7),0,IF(P$7+3.5&lt;Tasks!$E$10+(Tasks!$F$10-Tasks!$E$10+1)*N(Tasks!$G$10),2,IF(Tasks!$M$10=4,3,1)))</f>
        <v/>
      </c>
      <c r="Q12" s="57">
        <f>IF(OR(Tasks!$M$10=0,Tasks!$E$10&gt;=Q$7+7,Tasks!$F$10&lt;Q$7),0,IF(Q$7+3.5&lt;Tasks!$E$10+(Tasks!$F$10-Tasks!$E$10+1)*N(Tasks!$G$10),2,IF(Tasks!$M$10=4,3,1)))</f>
        <v/>
      </c>
      <c r="R12" s="57">
        <f>IF(OR(Tasks!$M$10=0,Tasks!$E$10&gt;=R$7+7,Tasks!$F$10&lt;R$7),0,IF(R$7+3.5&lt;Tasks!$E$10+(Tasks!$F$10-Tasks!$E$10+1)*N(Tasks!$G$10),2,IF(Tasks!$M$10=4,3,1)))</f>
        <v/>
      </c>
      <c r="S12" s="57">
        <f>IF(OR(Tasks!$M$10=0,Tasks!$E$10&gt;=S$7+7,Tasks!$F$10&lt;S$7),0,IF(S$7+3.5&lt;Tasks!$E$10+(Tasks!$F$10-Tasks!$E$10+1)*N(Tasks!$G$10),2,IF(Tasks!$M$10=4,3,1)))</f>
        <v/>
      </c>
      <c r="T12" s="57">
        <f>IF(OR(Tasks!$M$10=0,Tasks!$E$10&gt;=T$7+7,Tasks!$F$10&lt;T$7),0,IF(T$7+3.5&lt;Tasks!$E$10+(Tasks!$F$10-Tasks!$E$10+1)*N(Tasks!$G$10),2,IF(Tasks!$M$10=4,3,1)))</f>
        <v/>
      </c>
      <c r="U12" s="57">
        <f>IF(OR(Tasks!$M$10=0,Tasks!$E$10&gt;=U$7+7,Tasks!$F$10&lt;U$7),0,IF(U$7+3.5&lt;Tasks!$E$10+(Tasks!$F$10-Tasks!$E$10+1)*N(Tasks!$G$10),2,IF(Tasks!$M$10=4,3,1)))</f>
        <v/>
      </c>
      <c r="V12" s="57">
        <f>IF(OR(Tasks!$M$10=0,Tasks!$E$10&gt;=V$7+7,Tasks!$F$10&lt;V$7),0,IF(V$7+3.5&lt;Tasks!$E$10+(Tasks!$F$10-Tasks!$E$10+1)*N(Tasks!$G$10),2,IF(Tasks!$M$10=4,3,1)))</f>
        <v/>
      </c>
      <c r="W12" s="57">
        <f>IF(OR(Tasks!$M$10=0,Tasks!$E$10&gt;=W$7+7,Tasks!$F$10&lt;W$7),0,IF(W$7+3.5&lt;Tasks!$E$10+(Tasks!$F$10-Tasks!$E$10+1)*N(Tasks!$G$10),2,IF(Tasks!$M$10=4,3,1)))</f>
        <v/>
      </c>
      <c r="X12" s="57">
        <f>IF(OR(Tasks!$M$10=0,Tasks!$E$10&gt;=X$7+7,Tasks!$F$10&lt;X$7),0,IF(X$7+3.5&lt;Tasks!$E$10+(Tasks!$F$10-Tasks!$E$10+1)*N(Tasks!$G$10),2,IF(Tasks!$M$10=4,3,1)))</f>
        <v/>
      </c>
      <c r="Y12" s="57">
        <f>IF(OR(Tasks!$M$10=0,Tasks!$E$10&gt;=Y$7+7,Tasks!$F$10&lt;Y$7),0,IF(Y$7+3.5&lt;Tasks!$E$10+(Tasks!$F$10-Tasks!$E$10+1)*N(Tasks!$G$10),2,IF(Tasks!$M$10=4,3,1)))</f>
        <v/>
      </c>
      <c r="Z12" s="57">
        <f>IF(OR(Tasks!$M$10=0,Tasks!$E$10&gt;=Z$7+7,Tasks!$F$10&lt;Z$7),0,IF(Z$7+3.5&lt;Tasks!$E$10+(Tasks!$F$10-Tasks!$E$10+1)*N(Tasks!$G$10),2,IF(Tasks!$M$10=4,3,1)))</f>
        <v/>
      </c>
      <c r="AA12" s="57">
        <f>IF(OR(Tasks!$M$10=0,Tasks!$E$10&gt;=AA$7+7,Tasks!$F$10&lt;AA$7),0,IF(AA$7+3.5&lt;Tasks!$E$10+(Tasks!$F$10-Tasks!$E$10+1)*N(Tasks!$G$10),2,IF(Tasks!$M$10=4,3,1)))</f>
        <v/>
      </c>
      <c r="AB12" s="57">
        <f>IF(OR(Tasks!$M$10=0,Tasks!$E$10&gt;=AB$7+7,Tasks!$F$10&lt;AB$7),0,IF(AB$7+3.5&lt;Tasks!$E$10+(Tasks!$F$10-Tasks!$E$10+1)*N(Tasks!$G$10),2,IF(Tasks!$M$10=4,3,1)))</f>
        <v/>
      </c>
      <c r="AC12" s="57">
        <f>IF(OR(Tasks!$M$10=0,Tasks!$E$10&gt;=AC$7+7,Tasks!$F$10&lt;AC$7),0,IF(AC$7+3.5&lt;Tasks!$E$10+(Tasks!$F$10-Tasks!$E$10+1)*N(Tasks!$G$10),2,IF(Tasks!$M$10=4,3,1)))</f>
        <v/>
      </c>
      <c r="AD12" s="57">
        <f>IF(OR(Tasks!$M$10=0,Tasks!$E$10&gt;=AD$7+7,Tasks!$F$10&lt;AD$7),0,IF(AD$7+3.5&lt;Tasks!$E$10+(Tasks!$F$10-Tasks!$E$10+1)*N(Tasks!$G$10),2,IF(Tasks!$M$10=4,3,1)))</f>
        <v/>
      </c>
      <c r="AE12" s="57">
        <f>IF(OR(Tasks!$M$10=0,Tasks!$E$10&gt;=AE$7+7,Tasks!$F$10&lt;AE$7),0,IF(AE$7+3.5&lt;Tasks!$E$10+(Tasks!$F$10-Tasks!$E$10+1)*N(Tasks!$G$10),2,IF(Tasks!$M$10=4,3,1)))</f>
        <v/>
      </c>
      <c r="AF12" s="57">
        <f>IF(OR(Tasks!$M$10=0,Tasks!$E$10&gt;=AF$7+7,Tasks!$F$10&lt;AF$7),0,IF(AF$7+3.5&lt;Tasks!$E$10+(Tasks!$F$10-Tasks!$E$10+1)*N(Tasks!$G$10),2,IF(Tasks!$M$10=4,3,1)))</f>
        <v/>
      </c>
      <c r="AG12" s="57">
        <f>IF(OR(Tasks!$M$10=0,Tasks!$E$10&gt;=AG$7+7,Tasks!$F$10&lt;AG$7),0,IF(AG$7+3.5&lt;Tasks!$E$10+(Tasks!$F$10-Tasks!$E$10+1)*N(Tasks!$G$10),2,IF(Tasks!$M$10=4,3,1)))</f>
        <v/>
      </c>
      <c r="AH12" s="1" t="n"/>
    </row>
    <row r="13" ht="17" customHeight="1">
      <c r="A13" s="1" t="n"/>
      <c r="B13" s="53">
        <f>IF(Tasks!$C$11="","",Tasks!$A$11)</f>
        <v/>
      </c>
      <c r="C13" s="54">
        <f>IF(Tasks!$C$11="","",Tasks!$C$11)</f>
        <v/>
      </c>
      <c r="D13" s="33">
        <f>IF(Tasks!$C$11="","",Tasks!$D$11&amp;"")</f>
        <v/>
      </c>
      <c r="E13" s="55">
        <f>IF(N(Tasks!$E$11)=0,"",Tasks!$E$11)</f>
        <v/>
      </c>
      <c r="F13" s="55">
        <f>IF(N(Tasks!$F$11)=0,"",Tasks!$F$11)</f>
        <v/>
      </c>
      <c r="G13" s="56">
        <f>IF(Tasks!$C$11="","",N(Tasks!$G$11))</f>
        <v/>
      </c>
      <c r="H13" s="57">
        <f>IF(OR(Tasks!$M$11=0,Tasks!$E$11&gt;=H$7+7,Tasks!$F$11&lt;H$7),0,IF(H$7+3.5&lt;Tasks!$E$11+(Tasks!$F$11-Tasks!$E$11+1)*N(Tasks!$G$11),2,IF(Tasks!$M$11=4,3,1)))</f>
        <v/>
      </c>
      <c r="I13" s="57">
        <f>IF(OR(Tasks!$M$11=0,Tasks!$E$11&gt;=I$7+7,Tasks!$F$11&lt;I$7),0,IF(I$7+3.5&lt;Tasks!$E$11+(Tasks!$F$11-Tasks!$E$11+1)*N(Tasks!$G$11),2,IF(Tasks!$M$11=4,3,1)))</f>
        <v/>
      </c>
      <c r="J13" s="57">
        <f>IF(OR(Tasks!$M$11=0,Tasks!$E$11&gt;=J$7+7,Tasks!$F$11&lt;J$7),0,IF(J$7+3.5&lt;Tasks!$E$11+(Tasks!$F$11-Tasks!$E$11+1)*N(Tasks!$G$11),2,IF(Tasks!$M$11=4,3,1)))</f>
        <v/>
      </c>
      <c r="K13" s="57">
        <f>IF(OR(Tasks!$M$11=0,Tasks!$E$11&gt;=K$7+7,Tasks!$F$11&lt;K$7),0,IF(K$7+3.5&lt;Tasks!$E$11+(Tasks!$F$11-Tasks!$E$11+1)*N(Tasks!$G$11),2,IF(Tasks!$M$11=4,3,1)))</f>
        <v/>
      </c>
      <c r="L13" s="57">
        <f>IF(OR(Tasks!$M$11=0,Tasks!$E$11&gt;=L$7+7,Tasks!$F$11&lt;L$7),0,IF(L$7+3.5&lt;Tasks!$E$11+(Tasks!$F$11-Tasks!$E$11+1)*N(Tasks!$G$11),2,IF(Tasks!$M$11=4,3,1)))</f>
        <v/>
      </c>
      <c r="M13" s="57">
        <f>IF(OR(Tasks!$M$11=0,Tasks!$E$11&gt;=M$7+7,Tasks!$F$11&lt;M$7),0,IF(M$7+3.5&lt;Tasks!$E$11+(Tasks!$F$11-Tasks!$E$11+1)*N(Tasks!$G$11),2,IF(Tasks!$M$11=4,3,1)))</f>
        <v/>
      </c>
      <c r="N13" s="57">
        <f>IF(OR(Tasks!$M$11=0,Tasks!$E$11&gt;=N$7+7,Tasks!$F$11&lt;N$7),0,IF(N$7+3.5&lt;Tasks!$E$11+(Tasks!$F$11-Tasks!$E$11+1)*N(Tasks!$G$11),2,IF(Tasks!$M$11=4,3,1)))</f>
        <v/>
      </c>
      <c r="O13" s="57">
        <f>IF(OR(Tasks!$M$11=0,Tasks!$E$11&gt;=O$7+7,Tasks!$F$11&lt;O$7),0,IF(O$7+3.5&lt;Tasks!$E$11+(Tasks!$F$11-Tasks!$E$11+1)*N(Tasks!$G$11),2,IF(Tasks!$M$11=4,3,1)))</f>
        <v/>
      </c>
      <c r="P13" s="57">
        <f>IF(OR(Tasks!$M$11=0,Tasks!$E$11&gt;=P$7+7,Tasks!$F$11&lt;P$7),0,IF(P$7+3.5&lt;Tasks!$E$11+(Tasks!$F$11-Tasks!$E$11+1)*N(Tasks!$G$11),2,IF(Tasks!$M$11=4,3,1)))</f>
        <v/>
      </c>
      <c r="Q13" s="57">
        <f>IF(OR(Tasks!$M$11=0,Tasks!$E$11&gt;=Q$7+7,Tasks!$F$11&lt;Q$7),0,IF(Q$7+3.5&lt;Tasks!$E$11+(Tasks!$F$11-Tasks!$E$11+1)*N(Tasks!$G$11),2,IF(Tasks!$M$11=4,3,1)))</f>
        <v/>
      </c>
      <c r="R13" s="57">
        <f>IF(OR(Tasks!$M$11=0,Tasks!$E$11&gt;=R$7+7,Tasks!$F$11&lt;R$7),0,IF(R$7+3.5&lt;Tasks!$E$11+(Tasks!$F$11-Tasks!$E$11+1)*N(Tasks!$G$11),2,IF(Tasks!$M$11=4,3,1)))</f>
        <v/>
      </c>
      <c r="S13" s="57">
        <f>IF(OR(Tasks!$M$11=0,Tasks!$E$11&gt;=S$7+7,Tasks!$F$11&lt;S$7),0,IF(S$7+3.5&lt;Tasks!$E$11+(Tasks!$F$11-Tasks!$E$11+1)*N(Tasks!$G$11),2,IF(Tasks!$M$11=4,3,1)))</f>
        <v/>
      </c>
      <c r="T13" s="57">
        <f>IF(OR(Tasks!$M$11=0,Tasks!$E$11&gt;=T$7+7,Tasks!$F$11&lt;T$7),0,IF(T$7+3.5&lt;Tasks!$E$11+(Tasks!$F$11-Tasks!$E$11+1)*N(Tasks!$G$11),2,IF(Tasks!$M$11=4,3,1)))</f>
        <v/>
      </c>
      <c r="U13" s="57">
        <f>IF(OR(Tasks!$M$11=0,Tasks!$E$11&gt;=U$7+7,Tasks!$F$11&lt;U$7),0,IF(U$7+3.5&lt;Tasks!$E$11+(Tasks!$F$11-Tasks!$E$11+1)*N(Tasks!$G$11),2,IF(Tasks!$M$11=4,3,1)))</f>
        <v/>
      </c>
      <c r="V13" s="57">
        <f>IF(OR(Tasks!$M$11=0,Tasks!$E$11&gt;=V$7+7,Tasks!$F$11&lt;V$7),0,IF(V$7+3.5&lt;Tasks!$E$11+(Tasks!$F$11-Tasks!$E$11+1)*N(Tasks!$G$11),2,IF(Tasks!$M$11=4,3,1)))</f>
        <v/>
      </c>
      <c r="W13" s="57">
        <f>IF(OR(Tasks!$M$11=0,Tasks!$E$11&gt;=W$7+7,Tasks!$F$11&lt;W$7),0,IF(W$7+3.5&lt;Tasks!$E$11+(Tasks!$F$11-Tasks!$E$11+1)*N(Tasks!$G$11),2,IF(Tasks!$M$11=4,3,1)))</f>
        <v/>
      </c>
      <c r="X13" s="57">
        <f>IF(OR(Tasks!$M$11=0,Tasks!$E$11&gt;=X$7+7,Tasks!$F$11&lt;X$7),0,IF(X$7+3.5&lt;Tasks!$E$11+(Tasks!$F$11-Tasks!$E$11+1)*N(Tasks!$G$11),2,IF(Tasks!$M$11=4,3,1)))</f>
        <v/>
      </c>
      <c r="Y13" s="57">
        <f>IF(OR(Tasks!$M$11=0,Tasks!$E$11&gt;=Y$7+7,Tasks!$F$11&lt;Y$7),0,IF(Y$7+3.5&lt;Tasks!$E$11+(Tasks!$F$11-Tasks!$E$11+1)*N(Tasks!$G$11),2,IF(Tasks!$M$11=4,3,1)))</f>
        <v/>
      </c>
      <c r="Z13" s="57">
        <f>IF(OR(Tasks!$M$11=0,Tasks!$E$11&gt;=Z$7+7,Tasks!$F$11&lt;Z$7),0,IF(Z$7+3.5&lt;Tasks!$E$11+(Tasks!$F$11-Tasks!$E$11+1)*N(Tasks!$G$11),2,IF(Tasks!$M$11=4,3,1)))</f>
        <v/>
      </c>
      <c r="AA13" s="57">
        <f>IF(OR(Tasks!$M$11=0,Tasks!$E$11&gt;=AA$7+7,Tasks!$F$11&lt;AA$7),0,IF(AA$7+3.5&lt;Tasks!$E$11+(Tasks!$F$11-Tasks!$E$11+1)*N(Tasks!$G$11),2,IF(Tasks!$M$11=4,3,1)))</f>
        <v/>
      </c>
      <c r="AB13" s="57">
        <f>IF(OR(Tasks!$M$11=0,Tasks!$E$11&gt;=AB$7+7,Tasks!$F$11&lt;AB$7),0,IF(AB$7+3.5&lt;Tasks!$E$11+(Tasks!$F$11-Tasks!$E$11+1)*N(Tasks!$G$11),2,IF(Tasks!$M$11=4,3,1)))</f>
        <v/>
      </c>
      <c r="AC13" s="57">
        <f>IF(OR(Tasks!$M$11=0,Tasks!$E$11&gt;=AC$7+7,Tasks!$F$11&lt;AC$7),0,IF(AC$7+3.5&lt;Tasks!$E$11+(Tasks!$F$11-Tasks!$E$11+1)*N(Tasks!$G$11),2,IF(Tasks!$M$11=4,3,1)))</f>
        <v/>
      </c>
      <c r="AD13" s="57">
        <f>IF(OR(Tasks!$M$11=0,Tasks!$E$11&gt;=AD$7+7,Tasks!$F$11&lt;AD$7),0,IF(AD$7+3.5&lt;Tasks!$E$11+(Tasks!$F$11-Tasks!$E$11+1)*N(Tasks!$G$11),2,IF(Tasks!$M$11=4,3,1)))</f>
        <v/>
      </c>
      <c r="AE13" s="57">
        <f>IF(OR(Tasks!$M$11=0,Tasks!$E$11&gt;=AE$7+7,Tasks!$F$11&lt;AE$7),0,IF(AE$7+3.5&lt;Tasks!$E$11+(Tasks!$F$11-Tasks!$E$11+1)*N(Tasks!$G$11),2,IF(Tasks!$M$11=4,3,1)))</f>
        <v/>
      </c>
      <c r="AF13" s="57">
        <f>IF(OR(Tasks!$M$11=0,Tasks!$E$11&gt;=AF$7+7,Tasks!$F$11&lt;AF$7),0,IF(AF$7+3.5&lt;Tasks!$E$11+(Tasks!$F$11-Tasks!$E$11+1)*N(Tasks!$G$11),2,IF(Tasks!$M$11=4,3,1)))</f>
        <v/>
      </c>
      <c r="AG13" s="57">
        <f>IF(OR(Tasks!$M$11=0,Tasks!$E$11&gt;=AG$7+7,Tasks!$F$11&lt;AG$7),0,IF(AG$7+3.5&lt;Tasks!$E$11+(Tasks!$F$11-Tasks!$E$11+1)*N(Tasks!$G$11),2,IF(Tasks!$M$11=4,3,1)))</f>
        <v/>
      </c>
      <c r="AH13" s="1" t="n"/>
    </row>
    <row r="14" ht="17" customHeight="1">
      <c r="A14" s="1" t="n"/>
      <c r="B14" s="53">
        <f>IF(Tasks!$C$12="","",Tasks!$A$12)</f>
        <v/>
      </c>
      <c r="C14" s="54">
        <f>IF(Tasks!$C$12="","",Tasks!$C$12)</f>
        <v/>
      </c>
      <c r="D14" s="33">
        <f>IF(Tasks!$C$12="","",Tasks!$D$12&amp;"")</f>
        <v/>
      </c>
      <c r="E14" s="55">
        <f>IF(N(Tasks!$E$12)=0,"",Tasks!$E$12)</f>
        <v/>
      </c>
      <c r="F14" s="55">
        <f>IF(N(Tasks!$F$12)=0,"",Tasks!$F$12)</f>
        <v/>
      </c>
      <c r="G14" s="56">
        <f>IF(Tasks!$C$12="","",N(Tasks!$G$12))</f>
        <v/>
      </c>
      <c r="H14" s="57">
        <f>IF(OR(Tasks!$M$12=0,Tasks!$E$12&gt;=H$7+7,Tasks!$F$12&lt;H$7),0,IF(H$7+3.5&lt;Tasks!$E$12+(Tasks!$F$12-Tasks!$E$12+1)*N(Tasks!$G$12),2,IF(Tasks!$M$12=4,3,1)))</f>
        <v/>
      </c>
      <c r="I14" s="57">
        <f>IF(OR(Tasks!$M$12=0,Tasks!$E$12&gt;=I$7+7,Tasks!$F$12&lt;I$7),0,IF(I$7+3.5&lt;Tasks!$E$12+(Tasks!$F$12-Tasks!$E$12+1)*N(Tasks!$G$12),2,IF(Tasks!$M$12=4,3,1)))</f>
        <v/>
      </c>
      <c r="J14" s="57">
        <f>IF(OR(Tasks!$M$12=0,Tasks!$E$12&gt;=J$7+7,Tasks!$F$12&lt;J$7),0,IF(J$7+3.5&lt;Tasks!$E$12+(Tasks!$F$12-Tasks!$E$12+1)*N(Tasks!$G$12),2,IF(Tasks!$M$12=4,3,1)))</f>
        <v/>
      </c>
      <c r="K14" s="57">
        <f>IF(OR(Tasks!$M$12=0,Tasks!$E$12&gt;=K$7+7,Tasks!$F$12&lt;K$7),0,IF(K$7+3.5&lt;Tasks!$E$12+(Tasks!$F$12-Tasks!$E$12+1)*N(Tasks!$G$12),2,IF(Tasks!$M$12=4,3,1)))</f>
        <v/>
      </c>
      <c r="L14" s="57">
        <f>IF(OR(Tasks!$M$12=0,Tasks!$E$12&gt;=L$7+7,Tasks!$F$12&lt;L$7),0,IF(L$7+3.5&lt;Tasks!$E$12+(Tasks!$F$12-Tasks!$E$12+1)*N(Tasks!$G$12),2,IF(Tasks!$M$12=4,3,1)))</f>
        <v/>
      </c>
      <c r="M14" s="57">
        <f>IF(OR(Tasks!$M$12=0,Tasks!$E$12&gt;=M$7+7,Tasks!$F$12&lt;M$7),0,IF(M$7+3.5&lt;Tasks!$E$12+(Tasks!$F$12-Tasks!$E$12+1)*N(Tasks!$G$12),2,IF(Tasks!$M$12=4,3,1)))</f>
        <v/>
      </c>
      <c r="N14" s="57">
        <f>IF(OR(Tasks!$M$12=0,Tasks!$E$12&gt;=N$7+7,Tasks!$F$12&lt;N$7),0,IF(N$7+3.5&lt;Tasks!$E$12+(Tasks!$F$12-Tasks!$E$12+1)*N(Tasks!$G$12),2,IF(Tasks!$M$12=4,3,1)))</f>
        <v/>
      </c>
      <c r="O14" s="57">
        <f>IF(OR(Tasks!$M$12=0,Tasks!$E$12&gt;=O$7+7,Tasks!$F$12&lt;O$7),0,IF(O$7+3.5&lt;Tasks!$E$12+(Tasks!$F$12-Tasks!$E$12+1)*N(Tasks!$G$12),2,IF(Tasks!$M$12=4,3,1)))</f>
        <v/>
      </c>
      <c r="P14" s="57">
        <f>IF(OR(Tasks!$M$12=0,Tasks!$E$12&gt;=P$7+7,Tasks!$F$12&lt;P$7),0,IF(P$7+3.5&lt;Tasks!$E$12+(Tasks!$F$12-Tasks!$E$12+1)*N(Tasks!$G$12),2,IF(Tasks!$M$12=4,3,1)))</f>
        <v/>
      </c>
      <c r="Q14" s="57">
        <f>IF(OR(Tasks!$M$12=0,Tasks!$E$12&gt;=Q$7+7,Tasks!$F$12&lt;Q$7),0,IF(Q$7+3.5&lt;Tasks!$E$12+(Tasks!$F$12-Tasks!$E$12+1)*N(Tasks!$G$12),2,IF(Tasks!$M$12=4,3,1)))</f>
        <v/>
      </c>
      <c r="R14" s="57">
        <f>IF(OR(Tasks!$M$12=0,Tasks!$E$12&gt;=R$7+7,Tasks!$F$12&lt;R$7),0,IF(R$7+3.5&lt;Tasks!$E$12+(Tasks!$F$12-Tasks!$E$12+1)*N(Tasks!$G$12),2,IF(Tasks!$M$12=4,3,1)))</f>
        <v/>
      </c>
      <c r="S14" s="57">
        <f>IF(OR(Tasks!$M$12=0,Tasks!$E$12&gt;=S$7+7,Tasks!$F$12&lt;S$7),0,IF(S$7+3.5&lt;Tasks!$E$12+(Tasks!$F$12-Tasks!$E$12+1)*N(Tasks!$G$12),2,IF(Tasks!$M$12=4,3,1)))</f>
        <v/>
      </c>
      <c r="T14" s="57">
        <f>IF(OR(Tasks!$M$12=0,Tasks!$E$12&gt;=T$7+7,Tasks!$F$12&lt;T$7),0,IF(T$7+3.5&lt;Tasks!$E$12+(Tasks!$F$12-Tasks!$E$12+1)*N(Tasks!$G$12),2,IF(Tasks!$M$12=4,3,1)))</f>
        <v/>
      </c>
      <c r="U14" s="57">
        <f>IF(OR(Tasks!$M$12=0,Tasks!$E$12&gt;=U$7+7,Tasks!$F$12&lt;U$7),0,IF(U$7+3.5&lt;Tasks!$E$12+(Tasks!$F$12-Tasks!$E$12+1)*N(Tasks!$G$12),2,IF(Tasks!$M$12=4,3,1)))</f>
        <v/>
      </c>
      <c r="V14" s="57">
        <f>IF(OR(Tasks!$M$12=0,Tasks!$E$12&gt;=V$7+7,Tasks!$F$12&lt;V$7),0,IF(V$7+3.5&lt;Tasks!$E$12+(Tasks!$F$12-Tasks!$E$12+1)*N(Tasks!$G$12),2,IF(Tasks!$M$12=4,3,1)))</f>
        <v/>
      </c>
      <c r="W14" s="57">
        <f>IF(OR(Tasks!$M$12=0,Tasks!$E$12&gt;=W$7+7,Tasks!$F$12&lt;W$7),0,IF(W$7+3.5&lt;Tasks!$E$12+(Tasks!$F$12-Tasks!$E$12+1)*N(Tasks!$G$12),2,IF(Tasks!$M$12=4,3,1)))</f>
        <v/>
      </c>
      <c r="X14" s="57">
        <f>IF(OR(Tasks!$M$12=0,Tasks!$E$12&gt;=X$7+7,Tasks!$F$12&lt;X$7),0,IF(X$7+3.5&lt;Tasks!$E$12+(Tasks!$F$12-Tasks!$E$12+1)*N(Tasks!$G$12),2,IF(Tasks!$M$12=4,3,1)))</f>
        <v/>
      </c>
      <c r="Y14" s="57">
        <f>IF(OR(Tasks!$M$12=0,Tasks!$E$12&gt;=Y$7+7,Tasks!$F$12&lt;Y$7),0,IF(Y$7+3.5&lt;Tasks!$E$12+(Tasks!$F$12-Tasks!$E$12+1)*N(Tasks!$G$12),2,IF(Tasks!$M$12=4,3,1)))</f>
        <v/>
      </c>
      <c r="Z14" s="57">
        <f>IF(OR(Tasks!$M$12=0,Tasks!$E$12&gt;=Z$7+7,Tasks!$F$12&lt;Z$7),0,IF(Z$7+3.5&lt;Tasks!$E$12+(Tasks!$F$12-Tasks!$E$12+1)*N(Tasks!$G$12),2,IF(Tasks!$M$12=4,3,1)))</f>
        <v/>
      </c>
      <c r="AA14" s="57">
        <f>IF(OR(Tasks!$M$12=0,Tasks!$E$12&gt;=AA$7+7,Tasks!$F$12&lt;AA$7),0,IF(AA$7+3.5&lt;Tasks!$E$12+(Tasks!$F$12-Tasks!$E$12+1)*N(Tasks!$G$12),2,IF(Tasks!$M$12=4,3,1)))</f>
        <v/>
      </c>
      <c r="AB14" s="57">
        <f>IF(OR(Tasks!$M$12=0,Tasks!$E$12&gt;=AB$7+7,Tasks!$F$12&lt;AB$7),0,IF(AB$7+3.5&lt;Tasks!$E$12+(Tasks!$F$12-Tasks!$E$12+1)*N(Tasks!$G$12),2,IF(Tasks!$M$12=4,3,1)))</f>
        <v/>
      </c>
      <c r="AC14" s="57">
        <f>IF(OR(Tasks!$M$12=0,Tasks!$E$12&gt;=AC$7+7,Tasks!$F$12&lt;AC$7),0,IF(AC$7+3.5&lt;Tasks!$E$12+(Tasks!$F$12-Tasks!$E$12+1)*N(Tasks!$G$12),2,IF(Tasks!$M$12=4,3,1)))</f>
        <v/>
      </c>
      <c r="AD14" s="57">
        <f>IF(OR(Tasks!$M$12=0,Tasks!$E$12&gt;=AD$7+7,Tasks!$F$12&lt;AD$7),0,IF(AD$7+3.5&lt;Tasks!$E$12+(Tasks!$F$12-Tasks!$E$12+1)*N(Tasks!$G$12),2,IF(Tasks!$M$12=4,3,1)))</f>
        <v/>
      </c>
      <c r="AE14" s="57">
        <f>IF(OR(Tasks!$M$12=0,Tasks!$E$12&gt;=AE$7+7,Tasks!$F$12&lt;AE$7),0,IF(AE$7+3.5&lt;Tasks!$E$12+(Tasks!$F$12-Tasks!$E$12+1)*N(Tasks!$G$12),2,IF(Tasks!$M$12=4,3,1)))</f>
        <v/>
      </c>
      <c r="AF14" s="57">
        <f>IF(OR(Tasks!$M$12=0,Tasks!$E$12&gt;=AF$7+7,Tasks!$F$12&lt;AF$7),0,IF(AF$7+3.5&lt;Tasks!$E$12+(Tasks!$F$12-Tasks!$E$12+1)*N(Tasks!$G$12),2,IF(Tasks!$M$12=4,3,1)))</f>
        <v/>
      </c>
      <c r="AG14" s="57">
        <f>IF(OR(Tasks!$M$12=0,Tasks!$E$12&gt;=AG$7+7,Tasks!$F$12&lt;AG$7),0,IF(AG$7+3.5&lt;Tasks!$E$12+(Tasks!$F$12-Tasks!$E$12+1)*N(Tasks!$G$12),2,IF(Tasks!$M$12=4,3,1)))</f>
        <v/>
      </c>
      <c r="AH14" s="1" t="n"/>
    </row>
    <row r="15" ht="17" customHeight="1">
      <c r="A15" s="1" t="n"/>
      <c r="B15" s="53">
        <f>IF(Tasks!$C$13="","",Tasks!$A$13)</f>
        <v/>
      </c>
      <c r="C15" s="54">
        <f>IF(Tasks!$C$13="","",Tasks!$C$13)</f>
        <v/>
      </c>
      <c r="D15" s="33">
        <f>IF(Tasks!$C$13="","",Tasks!$D$13&amp;"")</f>
        <v/>
      </c>
      <c r="E15" s="55">
        <f>IF(N(Tasks!$E$13)=0,"",Tasks!$E$13)</f>
        <v/>
      </c>
      <c r="F15" s="55">
        <f>IF(N(Tasks!$F$13)=0,"",Tasks!$F$13)</f>
        <v/>
      </c>
      <c r="G15" s="56">
        <f>IF(Tasks!$C$13="","",N(Tasks!$G$13))</f>
        <v/>
      </c>
      <c r="H15" s="57">
        <f>IF(OR(Tasks!$M$13=0,Tasks!$E$13&gt;=H$7+7,Tasks!$F$13&lt;H$7),0,IF(H$7+3.5&lt;Tasks!$E$13+(Tasks!$F$13-Tasks!$E$13+1)*N(Tasks!$G$13),2,IF(Tasks!$M$13=4,3,1)))</f>
        <v/>
      </c>
      <c r="I15" s="57">
        <f>IF(OR(Tasks!$M$13=0,Tasks!$E$13&gt;=I$7+7,Tasks!$F$13&lt;I$7),0,IF(I$7+3.5&lt;Tasks!$E$13+(Tasks!$F$13-Tasks!$E$13+1)*N(Tasks!$G$13),2,IF(Tasks!$M$13=4,3,1)))</f>
        <v/>
      </c>
      <c r="J15" s="57">
        <f>IF(OR(Tasks!$M$13=0,Tasks!$E$13&gt;=J$7+7,Tasks!$F$13&lt;J$7),0,IF(J$7+3.5&lt;Tasks!$E$13+(Tasks!$F$13-Tasks!$E$13+1)*N(Tasks!$G$13),2,IF(Tasks!$M$13=4,3,1)))</f>
        <v/>
      </c>
      <c r="K15" s="57">
        <f>IF(OR(Tasks!$M$13=0,Tasks!$E$13&gt;=K$7+7,Tasks!$F$13&lt;K$7),0,IF(K$7+3.5&lt;Tasks!$E$13+(Tasks!$F$13-Tasks!$E$13+1)*N(Tasks!$G$13),2,IF(Tasks!$M$13=4,3,1)))</f>
        <v/>
      </c>
      <c r="L15" s="57">
        <f>IF(OR(Tasks!$M$13=0,Tasks!$E$13&gt;=L$7+7,Tasks!$F$13&lt;L$7),0,IF(L$7+3.5&lt;Tasks!$E$13+(Tasks!$F$13-Tasks!$E$13+1)*N(Tasks!$G$13),2,IF(Tasks!$M$13=4,3,1)))</f>
        <v/>
      </c>
      <c r="M15" s="57">
        <f>IF(OR(Tasks!$M$13=0,Tasks!$E$13&gt;=M$7+7,Tasks!$F$13&lt;M$7),0,IF(M$7+3.5&lt;Tasks!$E$13+(Tasks!$F$13-Tasks!$E$13+1)*N(Tasks!$G$13),2,IF(Tasks!$M$13=4,3,1)))</f>
        <v/>
      </c>
      <c r="N15" s="57">
        <f>IF(OR(Tasks!$M$13=0,Tasks!$E$13&gt;=N$7+7,Tasks!$F$13&lt;N$7),0,IF(N$7+3.5&lt;Tasks!$E$13+(Tasks!$F$13-Tasks!$E$13+1)*N(Tasks!$G$13),2,IF(Tasks!$M$13=4,3,1)))</f>
        <v/>
      </c>
      <c r="O15" s="57">
        <f>IF(OR(Tasks!$M$13=0,Tasks!$E$13&gt;=O$7+7,Tasks!$F$13&lt;O$7),0,IF(O$7+3.5&lt;Tasks!$E$13+(Tasks!$F$13-Tasks!$E$13+1)*N(Tasks!$G$13),2,IF(Tasks!$M$13=4,3,1)))</f>
        <v/>
      </c>
      <c r="P15" s="57">
        <f>IF(OR(Tasks!$M$13=0,Tasks!$E$13&gt;=P$7+7,Tasks!$F$13&lt;P$7),0,IF(P$7+3.5&lt;Tasks!$E$13+(Tasks!$F$13-Tasks!$E$13+1)*N(Tasks!$G$13),2,IF(Tasks!$M$13=4,3,1)))</f>
        <v/>
      </c>
      <c r="Q15" s="57">
        <f>IF(OR(Tasks!$M$13=0,Tasks!$E$13&gt;=Q$7+7,Tasks!$F$13&lt;Q$7),0,IF(Q$7+3.5&lt;Tasks!$E$13+(Tasks!$F$13-Tasks!$E$13+1)*N(Tasks!$G$13),2,IF(Tasks!$M$13=4,3,1)))</f>
        <v/>
      </c>
      <c r="R15" s="57">
        <f>IF(OR(Tasks!$M$13=0,Tasks!$E$13&gt;=R$7+7,Tasks!$F$13&lt;R$7),0,IF(R$7+3.5&lt;Tasks!$E$13+(Tasks!$F$13-Tasks!$E$13+1)*N(Tasks!$G$13),2,IF(Tasks!$M$13=4,3,1)))</f>
        <v/>
      </c>
      <c r="S15" s="57">
        <f>IF(OR(Tasks!$M$13=0,Tasks!$E$13&gt;=S$7+7,Tasks!$F$13&lt;S$7),0,IF(S$7+3.5&lt;Tasks!$E$13+(Tasks!$F$13-Tasks!$E$13+1)*N(Tasks!$G$13),2,IF(Tasks!$M$13=4,3,1)))</f>
        <v/>
      </c>
      <c r="T15" s="57">
        <f>IF(OR(Tasks!$M$13=0,Tasks!$E$13&gt;=T$7+7,Tasks!$F$13&lt;T$7),0,IF(T$7+3.5&lt;Tasks!$E$13+(Tasks!$F$13-Tasks!$E$13+1)*N(Tasks!$G$13),2,IF(Tasks!$M$13=4,3,1)))</f>
        <v/>
      </c>
      <c r="U15" s="57">
        <f>IF(OR(Tasks!$M$13=0,Tasks!$E$13&gt;=U$7+7,Tasks!$F$13&lt;U$7),0,IF(U$7+3.5&lt;Tasks!$E$13+(Tasks!$F$13-Tasks!$E$13+1)*N(Tasks!$G$13),2,IF(Tasks!$M$13=4,3,1)))</f>
        <v/>
      </c>
      <c r="V15" s="57">
        <f>IF(OR(Tasks!$M$13=0,Tasks!$E$13&gt;=V$7+7,Tasks!$F$13&lt;V$7),0,IF(V$7+3.5&lt;Tasks!$E$13+(Tasks!$F$13-Tasks!$E$13+1)*N(Tasks!$G$13),2,IF(Tasks!$M$13=4,3,1)))</f>
        <v/>
      </c>
      <c r="W15" s="57">
        <f>IF(OR(Tasks!$M$13=0,Tasks!$E$13&gt;=W$7+7,Tasks!$F$13&lt;W$7),0,IF(W$7+3.5&lt;Tasks!$E$13+(Tasks!$F$13-Tasks!$E$13+1)*N(Tasks!$G$13),2,IF(Tasks!$M$13=4,3,1)))</f>
        <v/>
      </c>
      <c r="X15" s="57">
        <f>IF(OR(Tasks!$M$13=0,Tasks!$E$13&gt;=X$7+7,Tasks!$F$13&lt;X$7),0,IF(X$7+3.5&lt;Tasks!$E$13+(Tasks!$F$13-Tasks!$E$13+1)*N(Tasks!$G$13),2,IF(Tasks!$M$13=4,3,1)))</f>
        <v/>
      </c>
      <c r="Y15" s="57">
        <f>IF(OR(Tasks!$M$13=0,Tasks!$E$13&gt;=Y$7+7,Tasks!$F$13&lt;Y$7),0,IF(Y$7+3.5&lt;Tasks!$E$13+(Tasks!$F$13-Tasks!$E$13+1)*N(Tasks!$G$13),2,IF(Tasks!$M$13=4,3,1)))</f>
        <v/>
      </c>
      <c r="Z15" s="57">
        <f>IF(OR(Tasks!$M$13=0,Tasks!$E$13&gt;=Z$7+7,Tasks!$F$13&lt;Z$7),0,IF(Z$7+3.5&lt;Tasks!$E$13+(Tasks!$F$13-Tasks!$E$13+1)*N(Tasks!$G$13),2,IF(Tasks!$M$13=4,3,1)))</f>
        <v/>
      </c>
      <c r="AA15" s="57">
        <f>IF(OR(Tasks!$M$13=0,Tasks!$E$13&gt;=AA$7+7,Tasks!$F$13&lt;AA$7),0,IF(AA$7+3.5&lt;Tasks!$E$13+(Tasks!$F$13-Tasks!$E$13+1)*N(Tasks!$G$13),2,IF(Tasks!$M$13=4,3,1)))</f>
        <v/>
      </c>
      <c r="AB15" s="57">
        <f>IF(OR(Tasks!$M$13=0,Tasks!$E$13&gt;=AB$7+7,Tasks!$F$13&lt;AB$7),0,IF(AB$7+3.5&lt;Tasks!$E$13+(Tasks!$F$13-Tasks!$E$13+1)*N(Tasks!$G$13),2,IF(Tasks!$M$13=4,3,1)))</f>
        <v/>
      </c>
      <c r="AC15" s="57">
        <f>IF(OR(Tasks!$M$13=0,Tasks!$E$13&gt;=AC$7+7,Tasks!$F$13&lt;AC$7),0,IF(AC$7+3.5&lt;Tasks!$E$13+(Tasks!$F$13-Tasks!$E$13+1)*N(Tasks!$G$13),2,IF(Tasks!$M$13=4,3,1)))</f>
        <v/>
      </c>
      <c r="AD15" s="57">
        <f>IF(OR(Tasks!$M$13=0,Tasks!$E$13&gt;=AD$7+7,Tasks!$F$13&lt;AD$7),0,IF(AD$7+3.5&lt;Tasks!$E$13+(Tasks!$F$13-Tasks!$E$13+1)*N(Tasks!$G$13),2,IF(Tasks!$M$13=4,3,1)))</f>
        <v/>
      </c>
      <c r="AE15" s="57">
        <f>IF(OR(Tasks!$M$13=0,Tasks!$E$13&gt;=AE$7+7,Tasks!$F$13&lt;AE$7),0,IF(AE$7+3.5&lt;Tasks!$E$13+(Tasks!$F$13-Tasks!$E$13+1)*N(Tasks!$G$13),2,IF(Tasks!$M$13=4,3,1)))</f>
        <v/>
      </c>
      <c r="AF15" s="57">
        <f>IF(OR(Tasks!$M$13=0,Tasks!$E$13&gt;=AF$7+7,Tasks!$F$13&lt;AF$7),0,IF(AF$7+3.5&lt;Tasks!$E$13+(Tasks!$F$13-Tasks!$E$13+1)*N(Tasks!$G$13),2,IF(Tasks!$M$13=4,3,1)))</f>
        <v/>
      </c>
      <c r="AG15" s="57">
        <f>IF(OR(Tasks!$M$13=0,Tasks!$E$13&gt;=AG$7+7,Tasks!$F$13&lt;AG$7),0,IF(AG$7+3.5&lt;Tasks!$E$13+(Tasks!$F$13-Tasks!$E$13+1)*N(Tasks!$G$13),2,IF(Tasks!$M$13=4,3,1)))</f>
        <v/>
      </c>
      <c r="AH15" s="1" t="n"/>
    </row>
    <row r="16" ht="17" customHeight="1">
      <c r="A16" s="1" t="n"/>
      <c r="B16" s="53">
        <f>IF(Tasks!$C$14="","",Tasks!$A$14)</f>
        <v/>
      </c>
      <c r="C16" s="54">
        <f>IF(Tasks!$C$14="","",Tasks!$C$14)</f>
        <v/>
      </c>
      <c r="D16" s="33">
        <f>IF(Tasks!$C$14="","",Tasks!$D$14&amp;"")</f>
        <v/>
      </c>
      <c r="E16" s="55">
        <f>IF(N(Tasks!$E$14)=0,"",Tasks!$E$14)</f>
        <v/>
      </c>
      <c r="F16" s="55">
        <f>IF(N(Tasks!$F$14)=0,"",Tasks!$F$14)</f>
        <v/>
      </c>
      <c r="G16" s="56">
        <f>IF(Tasks!$C$14="","",N(Tasks!$G$14))</f>
        <v/>
      </c>
      <c r="H16" s="57">
        <f>IF(OR(Tasks!$M$14=0,Tasks!$E$14&gt;=H$7+7,Tasks!$F$14&lt;H$7),0,IF(H$7+3.5&lt;Tasks!$E$14+(Tasks!$F$14-Tasks!$E$14+1)*N(Tasks!$G$14),2,IF(Tasks!$M$14=4,3,1)))</f>
        <v/>
      </c>
      <c r="I16" s="57">
        <f>IF(OR(Tasks!$M$14=0,Tasks!$E$14&gt;=I$7+7,Tasks!$F$14&lt;I$7),0,IF(I$7+3.5&lt;Tasks!$E$14+(Tasks!$F$14-Tasks!$E$14+1)*N(Tasks!$G$14),2,IF(Tasks!$M$14=4,3,1)))</f>
        <v/>
      </c>
      <c r="J16" s="57">
        <f>IF(OR(Tasks!$M$14=0,Tasks!$E$14&gt;=J$7+7,Tasks!$F$14&lt;J$7),0,IF(J$7+3.5&lt;Tasks!$E$14+(Tasks!$F$14-Tasks!$E$14+1)*N(Tasks!$G$14),2,IF(Tasks!$M$14=4,3,1)))</f>
        <v/>
      </c>
      <c r="K16" s="57">
        <f>IF(OR(Tasks!$M$14=0,Tasks!$E$14&gt;=K$7+7,Tasks!$F$14&lt;K$7),0,IF(K$7+3.5&lt;Tasks!$E$14+(Tasks!$F$14-Tasks!$E$14+1)*N(Tasks!$G$14),2,IF(Tasks!$M$14=4,3,1)))</f>
        <v/>
      </c>
      <c r="L16" s="57">
        <f>IF(OR(Tasks!$M$14=0,Tasks!$E$14&gt;=L$7+7,Tasks!$F$14&lt;L$7),0,IF(L$7+3.5&lt;Tasks!$E$14+(Tasks!$F$14-Tasks!$E$14+1)*N(Tasks!$G$14),2,IF(Tasks!$M$14=4,3,1)))</f>
        <v/>
      </c>
      <c r="M16" s="57">
        <f>IF(OR(Tasks!$M$14=0,Tasks!$E$14&gt;=M$7+7,Tasks!$F$14&lt;M$7),0,IF(M$7+3.5&lt;Tasks!$E$14+(Tasks!$F$14-Tasks!$E$14+1)*N(Tasks!$G$14),2,IF(Tasks!$M$14=4,3,1)))</f>
        <v/>
      </c>
      <c r="N16" s="57">
        <f>IF(OR(Tasks!$M$14=0,Tasks!$E$14&gt;=N$7+7,Tasks!$F$14&lt;N$7),0,IF(N$7+3.5&lt;Tasks!$E$14+(Tasks!$F$14-Tasks!$E$14+1)*N(Tasks!$G$14),2,IF(Tasks!$M$14=4,3,1)))</f>
        <v/>
      </c>
      <c r="O16" s="57">
        <f>IF(OR(Tasks!$M$14=0,Tasks!$E$14&gt;=O$7+7,Tasks!$F$14&lt;O$7),0,IF(O$7+3.5&lt;Tasks!$E$14+(Tasks!$F$14-Tasks!$E$14+1)*N(Tasks!$G$14),2,IF(Tasks!$M$14=4,3,1)))</f>
        <v/>
      </c>
      <c r="P16" s="57">
        <f>IF(OR(Tasks!$M$14=0,Tasks!$E$14&gt;=P$7+7,Tasks!$F$14&lt;P$7),0,IF(P$7+3.5&lt;Tasks!$E$14+(Tasks!$F$14-Tasks!$E$14+1)*N(Tasks!$G$14),2,IF(Tasks!$M$14=4,3,1)))</f>
        <v/>
      </c>
      <c r="Q16" s="57">
        <f>IF(OR(Tasks!$M$14=0,Tasks!$E$14&gt;=Q$7+7,Tasks!$F$14&lt;Q$7),0,IF(Q$7+3.5&lt;Tasks!$E$14+(Tasks!$F$14-Tasks!$E$14+1)*N(Tasks!$G$14),2,IF(Tasks!$M$14=4,3,1)))</f>
        <v/>
      </c>
      <c r="R16" s="57">
        <f>IF(OR(Tasks!$M$14=0,Tasks!$E$14&gt;=R$7+7,Tasks!$F$14&lt;R$7),0,IF(R$7+3.5&lt;Tasks!$E$14+(Tasks!$F$14-Tasks!$E$14+1)*N(Tasks!$G$14),2,IF(Tasks!$M$14=4,3,1)))</f>
        <v/>
      </c>
      <c r="S16" s="57">
        <f>IF(OR(Tasks!$M$14=0,Tasks!$E$14&gt;=S$7+7,Tasks!$F$14&lt;S$7),0,IF(S$7+3.5&lt;Tasks!$E$14+(Tasks!$F$14-Tasks!$E$14+1)*N(Tasks!$G$14),2,IF(Tasks!$M$14=4,3,1)))</f>
        <v/>
      </c>
      <c r="T16" s="57">
        <f>IF(OR(Tasks!$M$14=0,Tasks!$E$14&gt;=T$7+7,Tasks!$F$14&lt;T$7),0,IF(T$7+3.5&lt;Tasks!$E$14+(Tasks!$F$14-Tasks!$E$14+1)*N(Tasks!$G$14),2,IF(Tasks!$M$14=4,3,1)))</f>
        <v/>
      </c>
      <c r="U16" s="57">
        <f>IF(OR(Tasks!$M$14=0,Tasks!$E$14&gt;=U$7+7,Tasks!$F$14&lt;U$7),0,IF(U$7+3.5&lt;Tasks!$E$14+(Tasks!$F$14-Tasks!$E$14+1)*N(Tasks!$G$14),2,IF(Tasks!$M$14=4,3,1)))</f>
        <v/>
      </c>
      <c r="V16" s="57">
        <f>IF(OR(Tasks!$M$14=0,Tasks!$E$14&gt;=V$7+7,Tasks!$F$14&lt;V$7),0,IF(V$7+3.5&lt;Tasks!$E$14+(Tasks!$F$14-Tasks!$E$14+1)*N(Tasks!$G$14),2,IF(Tasks!$M$14=4,3,1)))</f>
        <v/>
      </c>
      <c r="W16" s="57">
        <f>IF(OR(Tasks!$M$14=0,Tasks!$E$14&gt;=W$7+7,Tasks!$F$14&lt;W$7),0,IF(W$7+3.5&lt;Tasks!$E$14+(Tasks!$F$14-Tasks!$E$14+1)*N(Tasks!$G$14),2,IF(Tasks!$M$14=4,3,1)))</f>
        <v/>
      </c>
      <c r="X16" s="57">
        <f>IF(OR(Tasks!$M$14=0,Tasks!$E$14&gt;=X$7+7,Tasks!$F$14&lt;X$7),0,IF(X$7+3.5&lt;Tasks!$E$14+(Tasks!$F$14-Tasks!$E$14+1)*N(Tasks!$G$14),2,IF(Tasks!$M$14=4,3,1)))</f>
        <v/>
      </c>
      <c r="Y16" s="57">
        <f>IF(OR(Tasks!$M$14=0,Tasks!$E$14&gt;=Y$7+7,Tasks!$F$14&lt;Y$7),0,IF(Y$7+3.5&lt;Tasks!$E$14+(Tasks!$F$14-Tasks!$E$14+1)*N(Tasks!$G$14),2,IF(Tasks!$M$14=4,3,1)))</f>
        <v/>
      </c>
      <c r="Z16" s="57">
        <f>IF(OR(Tasks!$M$14=0,Tasks!$E$14&gt;=Z$7+7,Tasks!$F$14&lt;Z$7),0,IF(Z$7+3.5&lt;Tasks!$E$14+(Tasks!$F$14-Tasks!$E$14+1)*N(Tasks!$G$14),2,IF(Tasks!$M$14=4,3,1)))</f>
        <v/>
      </c>
      <c r="AA16" s="57">
        <f>IF(OR(Tasks!$M$14=0,Tasks!$E$14&gt;=AA$7+7,Tasks!$F$14&lt;AA$7),0,IF(AA$7+3.5&lt;Tasks!$E$14+(Tasks!$F$14-Tasks!$E$14+1)*N(Tasks!$G$14),2,IF(Tasks!$M$14=4,3,1)))</f>
        <v/>
      </c>
      <c r="AB16" s="57">
        <f>IF(OR(Tasks!$M$14=0,Tasks!$E$14&gt;=AB$7+7,Tasks!$F$14&lt;AB$7),0,IF(AB$7+3.5&lt;Tasks!$E$14+(Tasks!$F$14-Tasks!$E$14+1)*N(Tasks!$G$14),2,IF(Tasks!$M$14=4,3,1)))</f>
        <v/>
      </c>
      <c r="AC16" s="57">
        <f>IF(OR(Tasks!$M$14=0,Tasks!$E$14&gt;=AC$7+7,Tasks!$F$14&lt;AC$7),0,IF(AC$7+3.5&lt;Tasks!$E$14+(Tasks!$F$14-Tasks!$E$14+1)*N(Tasks!$G$14),2,IF(Tasks!$M$14=4,3,1)))</f>
        <v/>
      </c>
      <c r="AD16" s="57">
        <f>IF(OR(Tasks!$M$14=0,Tasks!$E$14&gt;=AD$7+7,Tasks!$F$14&lt;AD$7),0,IF(AD$7+3.5&lt;Tasks!$E$14+(Tasks!$F$14-Tasks!$E$14+1)*N(Tasks!$G$14),2,IF(Tasks!$M$14=4,3,1)))</f>
        <v/>
      </c>
      <c r="AE16" s="57">
        <f>IF(OR(Tasks!$M$14=0,Tasks!$E$14&gt;=AE$7+7,Tasks!$F$14&lt;AE$7),0,IF(AE$7+3.5&lt;Tasks!$E$14+(Tasks!$F$14-Tasks!$E$14+1)*N(Tasks!$G$14),2,IF(Tasks!$M$14=4,3,1)))</f>
        <v/>
      </c>
      <c r="AF16" s="57">
        <f>IF(OR(Tasks!$M$14=0,Tasks!$E$14&gt;=AF$7+7,Tasks!$F$14&lt;AF$7),0,IF(AF$7+3.5&lt;Tasks!$E$14+(Tasks!$F$14-Tasks!$E$14+1)*N(Tasks!$G$14),2,IF(Tasks!$M$14=4,3,1)))</f>
        <v/>
      </c>
      <c r="AG16" s="57">
        <f>IF(OR(Tasks!$M$14=0,Tasks!$E$14&gt;=AG$7+7,Tasks!$F$14&lt;AG$7),0,IF(AG$7+3.5&lt;Tasks!$E$14+(Tasks!$F$14-Tasks!$E$14+1)*N(Tasks!$G$14),2,IF(Tasks!$M$14=4,3,1)))</f>
        <v/>
      </c>
      <c r="AH16" s="1" t="n"/>
    </row>
    <row r="17" ht="17" customHeight="1">
      <c r="A17" s="1" t="n"/>
      <c r="B17" s="53">
        <f>IF(Tasks!$C$15="","",Tasks!$A$15)</f>
        <v/>
      </c>
      <c r="C17" s="54">
        <f>IF(Tasks!$C$15="","",Tasks!$C$15)</f>
        <v/>
      </c>
      <c r="D17" s="33">
        <f>IF(Tasks!$C$15="","",Tasks!$D$15&amp;"")</f>
        <v/>
      </c>
      <c r="E17" s="55">
        <f>IF(N(Tasks!$E$15)=0,"",Tasks!$E$15)</f>
        <v/>
      </c>
      <c r="F17" s="55">
        <f>IF(N(Tasks!$F$15)=0,"",Tasks!$F$15)</f>
        <v/>
      </c>
      <c r="G17" s="56">
        <f>IF(Tasks!$C$15="","",N(Tasks!$G$15))</f>
        <v/>
      </c>
      <c r="H17" s="57">
        <f>IF(OR(Tasks!$M$15=0,Tasks!$E$15&gt;=H$7+7,Tasks!$F$15&lt;H$7),0,IF(H$7+3.5&lt;Tasks!$E$15+(Tasks!$F$15-Tasks!$E$15+1)*N(Tasks!$G$15),2,IF(Tasks!$M$15=4,3,1)))</f>
        <v/>
      </c>
      <c r="I17" s="57">
        <f>IF(OR(Tasks!$M$15=0,Tasks!$E$15&gt;=I$7+7,Tasks!$F$15&lt;I$7),0,IF(I$7+3.5&lt;Tasks!$E$15+(Tasks!$F$15-Tasks!$E$15+1)*N(Tasks!$G$15),2,IF(Tasks!$M$15=4,3,1)))</f>
        <v/>
      </c>
      <c r="J17" s="57">
        <f>IF(OR(Tasks!$M$15=0,Tasks!$E$15&gt;=J$7+7,Tasks!$F$15&lt;J$7),0,IF(J$7+3.5&lt;Tasks!$E$15+(Tasks!$F$15-Tasks!$E$15+1)*N(Tasks!$G$15),2,IF(Tasks!$M$15=4,3,1)))</f>
        <v/>
      </c>
      <c r="K17" s="57">
        <f>IF(OR(Tasks!$M$15=0,Tasks!$E$15&gt;=K$7+7,Tasks!$F$15&lt;K$7),0,IF(K$7+3.5&lt;Tasks!$E$15+(Tasks!$F$15-Tasks!$E$15+1)*N(Tasks!$G$15),2,IF(Tasks!$M$15=4,3,1)))</f>
        <v/>
      </c>
      <c r="L17" s="57">
        <f>IF(OR(Tasks!$M$15=0,Tasks!$E$15&gt;=L$7+7,Tasks!$F$15&lt;L$7),0,IF(L$7+3.5&lt;Tasks!$E$15+(Tasks!$F$15-Tasks!$E$15+1)*N(Tasks!$G$15),2,IF(Tasks!$M$15=4,3,1)))</f>
        <v/>
      </c>
      <c r="M17" s="57">
        <f>IF(OR(Tasks!$M$15=0,Tasks!$E$15&gt;=M$7+7,Tasks!$F$15&lt;M$7),0,IF(M$7+3.5&lt;Tasks!$E$15+(Tasks!$F$15-Tasks!$E$15+1)*N(Tasks!$G$15),2,IF(Tasks!$M$15=4,3,1)))</f>
        <v/>
      </c>
      <c r="N17" s="57">
        <f>IF(OR(Tasks!$M$15=0,Tasks!$E$15&gt;=N$7+7,Tasks!$F$15&lt;N$7),0,IF(N$7+3.5&lt;Tasks!$E$15+(Tasks!$F$15-Tasks!$E$15+1)*N(Tasks!$G$15),2,IF(Tasks!$M$15=4,3,1)))</f>
        <v/>
      </c>
      <c r="O17" s="57">
        <f>IF(OR(Tasks!$M$15=0,Tasks!$E$15&gt;=O$7+7,Tasks!$F$15&lt;O$7),0,IF(O$7+3.5&lt;Tasks!$E$15+(Tasks!$F$15-Tasks!$E$15+1)*N(Tasks!$G$15),2,IF(Tasks!$M$15=4,3,1)))</f>
        <v/>
      </c>
      <c r="P17" s="57">
        <f>IF(OR(Tasks!$M$15=0,Tasks!$E$15&gt;=P$7+7,Tasks!$F$15&lt;P$7),0,IF(P$7+3.5&lt;Tasks!$E$15+(Tasks!$F$15-Tasks!$E$15+1)*N(Tasks!$G$15),2,IF(Tasks!$M$15=4,3,1)))</f>
        <v/>
      </c>
      <c r="Q17" s="57">
        <f>IF(OR(Tasks!$M$15=0,Tasks!$E$15&gt;=Q$7+7,Tasks!$F$15&lt;Q$7),0,IF(Q$7+3.5&lt;Tasks!$E$15+(Tasks!$F$15-Tasks!$E$15+1)*N(Tasks!$G$15),2,IF(Tasks!$M$15=4,3,1)))</f>
        <v/>
      </c>
      <c r="R17" s="57">
        <f>IF(OR(Tasks!$M$15=0,Tasks!$E$15&gt;=R$7+7,Tasks!$F$15&lt;R$7),0,IF(R$7+3.5&lt;Tasks!$E$15+(Tasks!$F$15-Tasks!$E$15+1)*N(Tasks!$G$15),2,IF(Tasks!$M$15=4,3,1)))</f>
        <v/>
      </c>
      <c r="S17" s="57">
        <f>IF(OR(Tasks!$M$15=0,Tasks!$E$15&gt;=S$7+7,Tasks!$F$15&lt;S$7),0,IF(S$7+3.5&lt;Tasks!$E$15+(Tasks!$F$15-Tasks!$E$15+1)*N(Tasks!$G$15),2,IF(Tasks!$M$15=4,3,1)))</f>
        <v/>
      </c>
      <c r="T17" s="57">
        <f>IF(OR(Tasks!$M$15=0,Tasks!$E$15&gt;=T$7+7,Tasks!$F$15&lt;T$7),0,IF(T$7+3.5&lt;Tasks!$E$15+(Tasks!$F$15-Tasks!$E$15+1)*N(Tasks!$G$15),2,IF(Tasks!$M$15=4,3,1)))</f>
        <v/>
      </c>
      <c r="U17" s="57">
        <f>IF(OR(Tasks!$M$15=0,Tasks!$E$15&gt;=U$7+7,Tasks!$F$15&lt;U$7),0,IF(U$7+3.5&lt;Tasks!$E$15+(Tasks!$F$15-Tasks!$E$15+1)*N(Tasks!$G$15),2,IF(Tasks!$M$15=4,3,1)))</f>
        <v/>
      </c>
      <c r="V17" s="57">
        <f>IF(OR(Tasks!$M$15=0,Tasks!$E$15&gt;=V$7+7,Tasks!$F$15&lt;V$7),0,IF(V$7+3.5&lt;Tasks!$E$15+(Tasks!$F$15-Tasks!$E$15+1)*N(Tasks!$G$15),2,IF(Tasks!$M$15=4,3,1)))</f>
        <v/>
      </c>
      <c r="W17" s="57">
        <f>IF(OR(Tasks!$M$15=0,Tasks!$E$15&gt;=W$7+7,Tasks!$F$15&lt;W$7),0,IF(W$7+3.5&lt;Tasks!$E$15+(Tasks!$F$15-Tasks!$E$15+1)*N(Tasks!$G$15),2,IF(Tasks!$M$15=4,3,1)))</f>
        <v/>
      </c>
      <c r="X17" s="57">
        <f>IF(OR(Tasks!$M$15=0,Tasks!$E$15&gt;=X$7+7,Tasks!$F$15&lt;X$7),0,IF(X$7+3.5&lt;Tasks!$E$15+(Tasks!$F$15-Tasks!$E$15+1)*N(Tasks!$G$15),2,IF(Tasks!$M$15=4,3,1)))</f>
        <v/>
      </c>
      <c r="Y17" s="57">
        <f>IF(OR(Tasks!$M$15=0,Tasks!$E$15&gt;=Y$7+7,Tasks!$F$15&lt;Y$7),0,IF(Y$7+3.5&lt;Tasks!$E$15+(Tasks!$F$15-Tasks!$E$15+1)*N(Tasks!$G$15),2,IF(Tasks!$M$15=4,3,1)))</f>
        <v/>
      </c>
      <c r="Z17" s="57">
        <f>IF(OR(Tasks!$M$15=0,Tasks!$E$15&gt;=Z$7+7,Tasks!$F$15&lt;Z$7),0,IF(Z$7+3.5&lt;Tasks!$E$15+(Tasks!$F$15-Tasks!$E$15+1)*N(Tasks!$G$15),2,IF(Tasks!$M$15=4,3,1)))</f>
        <v/>
      </c>
      <c r="AA17" s="57">
        <f>IF(OR(Tasks!$M$15=0,Tasks!$E$15&gt;=AA$7+7,Tasks!$F$15&lt;AA$7),0,IF(AA$7+3.5&lt;Tasks!$E$15+(Tasks!$F$15-Tasks!$E$15+1)*N(Tasks!$G$15),2,IF(Tasks!$M$15=4,3,1)))</f>
        <v/>
      </c>
      <c r="AB17" s="57">
        <f>IF(OR(Tasks!$M$15=0,Tasks!$E$15&gt;=AB$7+7,Tasks!$F$15&lt;AB$7),0,IF(AB$7+3.5&lt;Tasks!$E$15+(Tasks!$F$15-Tasks!$E$15+1)*N(Tasks!$G$15),2,IF(Tasks!$M$15=4,3,1)))</f>
        <v/>
      </c>
      <c r="AC17" s="57">
        <f>IF(OR(Tasks!$M$15=0,Tasks!$E$15&gt;=AC$7+7,Tasks!$F$15&lt;AC$7),0,IF(AC$7+3.5&lt;Tasks!$E$15+(Tasks!$F$15-Tasks!$E$15+1)*N(Tasks!$G$15),2,IF(Tasks!$M$15=4,3,1)))</f>
        <v/>
      </c>
      <c r="AD17" s="57">
        <f>IF(OR(Tasks!$M$15=0,Tasks!$E$15&gt;=AD$7+7,Tasks!$F$15&lt;AD$7),0,IF(AD$7+3.5&lt;Tasks!$E$15+(Tasks!$F$15-Tasks!$E$15+1)*N(Tasks!$G$15),2,IF(Tasks!$M$15=4,3,1)))</f>
        <v/>
      </c>
      <c r="AE17" s="57">
        <f>IF(OR(Tasks!$M$15=0,Tasks!$E$15&gt;=AE$7+7,Tasks!$F$15&lt;AE$7),0,IF(AE$7+3.5&lt;Tasks!$E$15+(Tasks!$F$15-Tasks!$E$15+1)*N(Tasks!$G$15),2,IF(Tasks!$M$15=4,3,1)))</f>
        <v/>
      </c>
      <c r="AF17" s="57">
        <f>IF(OR(Tasks!$M$15=0,Tasks!$E$15&gt;=AF$7+7,Tasks!$F$15&lt;AF$7),0,IF(AF$7+3.5&lt;Tasks!$E$15+(Tasks!$F$15-Tasks!$E$15+1)*N(Tasks!$G$15),2,IF(Tasks!$M$15=4,3,1)))</f>
        <v/>
      </c>
      <c r="AG17" s="57">
        <f>IF(OR(Tasks!$M$15=0,Tasks!$E$15&gt;=AG$7+7,Tasks!$F$15&lt;AG$7),0,IF(AG$7+3.5&lt;Tasks!$E$15+(Tasks!$F$15-Tasks!$E$15+1)*N(Tasks!$G$15),2,IF(Tasks!$M$15=4,3,1)))</f>
        <v/>
      </c>
      <c r="AH17" s="1" t="n"/>
    </row>
    <row r="18" ht="17" customHeight="1">
      <c r="A18" s="1" t="n"/>
      <c r="B18" s="53">
        <f>IF(Tasks!$C$16="","",Tasks!$A$16)</f>
        <v/>
      </c>
      <c r="C18" s="54">
        <f>IF(Tasks!$C$16="","",Tasks!$C$16)</f>
        <v/>
      </c>
      <c r="D18" s="33">
        <f>IF(Tasks!$C$16="","",Tasks!$D$16&amp;"")</f>
        <v/>
      </c>
      <c r="E18" s="55">
        <f>IF(N(Tasks!$E$16)=0,"",Tasks!$E$16)</f>
        <v/>
      </c>
      <c r="F18" s="55">
        <f>IF(N(Tasks!$F$16)=0,"",Tasks!$F$16)</f>
        <v/>
      </c>
      <c r="G18" s="56">
        <f>IF(Tasks!$C$16="","",N(Tasks!$G$16))</f>
        <v/>
      </c>
      <c r="H18" s="57">
        <f>IF(OR(Tasks!$M$16=0,Tasks!$E$16&gt;=H$7+7,Tasks!$F$16&lt;H$7),0,IF(H$7+3.5&lt;Tasks!$E$16+(Tasks!$F$16-Tasks!$E$16+1)*N(Tasks!$G$16),2,IF(Tasks!$M$16=4,3,1)))</f>
        <v/>
      </c>
      <c r="I18" s="57">
        <f>IF(OR(Tasks!$M$16=0,Tasks!$E$16&gt;=I$7+7,Tasks!$F$16&lt;I$7),0,IF(I$7+3.5&lt;Tasks!$E$16+(Tasks!$F$16-Tasks!$E$16+1)*N(Tasks!$G$16),2,IF(Tasks!$M$16=4,3,1)))</f>
        <v/>
      </c>
      <c r="J18" s="57">
        <f>IF(OR(Tasks!$M$16=0,Tasks!$E$16&gt;=J$7+7,Tasks!$F$16&lt;J$7),0,IF(J$7+3.5&lt;Tasks!$E$16+(Tasks!$F$16-Tasks!$E$16+1)*N(Tasks!$G$16),2,IF(Tasks!$M$16=4,3,1)))</f>
        <v/>
      </c>
      <c r="K18" s="57">
        <f>IF(OR(Tasks!$M$16=0,Tasks!$E$16&gt;=K$7+7,Tasks!$F$16&lt;K$7),0,IF(K$7+3.5&lt;Tasks!$E$16+(Tasks!$F$16-Tasks!$E$16+1)*N(Tasks!$G$16),2,IF(Tasks!$M$16=4,3,1)))</f>
        <v/>
      </c>
      <c r="L18" s="57">
        <f>IF(OR(Tasks!$M$16=0,Tasks!$E$16&gt;=L$7+7,Tasks!$F$16&lt;L$7),0,IF(L$7+3.5&lt;Tasks!$E$16+(Tasks!$F$16-Tasks!$E$16+1)*N(Tasks!$G$16),2,IF(Tasks!$M$16=4,3,1)))</f>
        <v/>
      </c>
      <c r="M18" s="57">
        <f>IF(OR(Tasks!$M$16=0,Tasks!$E$16&gt;=M$7+7,Tasks!$F$16&lt;M$7),0,IF(M$7+3.5&lt;Tasks!$E$16+(Tasks!$F$16-Tasks!$E$16+1)*N(Tasks!$G$16),2,IF(Tasks!$M$16=4,3,1)))</f>
        <v/>
      </c>
      <c r="N18" s="57">
        <f>IF(OR(Tasks!$M$16=0,Tasks!$E$16&gt;=N$7+7,Tasks!$F$16&lt;N$7),0,IF(N$7+3.5&lt;Tasks!$E$16+(Tasks!$F$16-Tasks!$E$16+1)*N(Tasks!$G$16),2,IF(Tasks!$M$16=4,3,1)))</f>
        <v/>
      </c>
      <c r="O18" s="57">
        <f>IF(OR(Tasks!$M$16=0,Tasks!$E$16&gt;=O$7+7,Tasks!$F$16&lt;O$7),0,IF(O$7+3.5&lt;Tasks!$E$16+(Tasks!$F$16-Tasks!$E$16+1)*N(Tasks!$G$16),2,IF(Tasks!$M$16=4,3,1)))</f>
        <v/>
      </c>
      <c r="P18" s="57">
        <f>IF(OR(Tasks!$M$16=0,Tasks!$E$16&gt;=P$7+7,Tasks!$F$16&lt;P$7),0,IF(P$7+3.5&lt;Tasks!$E$16+(Tasks!$F$16-Tasks!$E$16+1)*N(Tasks!$G$16),2,IF(Tasks!$M$16=4,3,1)))</f>
        <v/>
      </c>
      <c r="Q18" s="57">
        <f>IF(OR(Tasks!$M$16=0,Tasks!$E$16&gt;=Q$7+7,Tasks!$F$16&lt;Q$7),0,IF(Q$7+3.5&lt;Tasks!$E$16+(Tasks!$F$16-Tasks!$E$16+1)*N(Tasks!$G$16),2,IF(Tasks!$M$16=4,3,1)))</f>
        <v/>
      </c>
      <c r="R18" s="57">
        <f>IF(OR(Tasks!$M$16=0,Tasks!$E$16&gt;=R$7+7,Tasks!$F$16&lt;R$7),0,IF(R$7+3.5&lt;Tasks!$E$16+(Tasks!$F$16-Tasks!$E$16+1)*N(Tasks!$G$16),2,IF(Tasks!$M$16=4,3,1)))</f>
        <v/>
      </c>
      <c r="S18" s="57">
        <f>IF(OR(Tasks!$M$16=0,Tasks!$E$16&gt;=S$7+7,Tasks!$F$16&lt;S$7),0,IF(S$7+3.5&lt;Tasks!$E$16+(Tasks!$F$16-Tasks!$E$16+1)*N(Tasks!$G$16),2,IF(Tasks!$M$16=4,3,1)))</f>
        <v/>
      </c>
      <c r="T18" s="57">
        <f>IF(OR(Tasks!$M$16=0,Tasks!$E$16&gt;=T$7+7,Tasks!$F$16&lt;T$7),0,IF(T$7+3.5&lt;Tasks!$E$16+(Tasks!$F$16-Tasks!$E$16+1)*N(Tasks!$G$16),2,IF(Tasks!$M$16=4,3,1)))</f>
        <v/>
      </c>
      <c r="U18" s="57">
        <f>IF(OR(Tasks!$M$16=0,Tasks!$E$16&gt;=U$7+7,Tasks!$F$16&lt;U$7),0,IF(U$7+3.5&lt;Tasks!$E$16+(Tasks!$F$16-Tasks!$E$16+1)*N(Tasks!$G$16),2,IF(Tasks!$M$16=4,3,1)))</f>
        <v/>
      </c>
      <c r="V18" s="57">
        <f>IF(OR(Tasks!$M$16=0,Tasks!$E$16&gt;=V$7+7,Tasks!$F$16&lt;V$7),0,IF(V$7+3.5&lt;Tasks!$E$16+(Tasks!$F$16-Tasks!$E$16+1)*N(Tasks!$G$16),2,IF(Tasks!$M$16=4,3,1)))</f>
        <v/>
      </c>
      <c r="W18" s="57">
        <f>IF(OR(Tasks!$M$16=0,Tasks!$E$16&gt;=W$7+7,Tasks!$F$16&lt;W$7),0,IF(W$7+3.5&lt;Tasks!$E$16+(Tasks!$F$16-Tasks!$E$16+1)*N(Tasks!$G$16),2,IF(Tasks!$M$16=4,3,1)))</f>
        <v/>
      </c>
      <c r="X18" s="57">
        <f>IF(OR(Tasks!$M$16=0,Tasks!$E$16&gt;=X$7+7,Tasks!$F$16&lt;X$7),0,IF(X$7+3.5&lt;Tasks!$E$16+(Tasks!$F$16-Tasks!$E$16+1)*N(Tasks!$G$16),2,IF(Tasks!$M$16=4,3,1)))</f>
        <v/>
      </c>
      <c r="Y18" s="57">
        <f>IF(OR(Tasks!$M$16=0,Tasks!$E$16&gt;=Y$7+7,Tasks!$F$16&lt;Y$7),0,IF(Y$7+3.5&lt;Tasks!$E$16+(Tasks!$F$16-Tasks!$E$16+1)*N(Tasks!$G$16),2,IF(Tasks!$M$16=4,3,1)))</f>
        <v/>
      </c>
      <c r="Z18" s="57">
        <f>IF(OR(Tasks!$M$16=0,Tasks!$E$16&gt;=Z$7+7,Tasks!$F$16&lt;Z$7),0,IF(Z$7+3.5&lt;Tasks!$E$16+(Tasks!$F$16-Tasks!$E$16+1)*N(Tasks!$G$16),2,IF(Tasks!$M$16=4,3,1)))</f>
        <v/>
      </c>
      <c r="AA18" s="57">
        <f>IF(OR(Tasks!$M$16=0,Tasks!$E$16&gt;=AA$7+7,Tasks!$F$16&lt;AA$7),0,IF(AA$7+3.5&lt;Tasks!$E$16+(Tasks!$F$16-Tasks!$E$16+1)*N(Tasks!$G$16),2,IF(Tasks!$M$16=4,3,1)))</f>
        <v/>
      </c>
      <c r="AB18" s="57">
        <f>IF(OR(Tasks!$M$16=0,Tasks!$E$16&gt;=AB$7+7,Tasks!$F$16&lt;AB$7),0,IF(AB$7+3.5&lt;Tasks!$E$16+(Tasks!$F$16-Tasks!$E$16+1)*N(Tasks!$G$16),2,IF(Tasks!$M$16=4,3,1)))</f>
        <v/>
      </c>
      <c r="AC18" s="57">
        <f>IF(OR(Tasks!$M$16=0,Tasks!$E$16&gt;=AC$7+7,Tasks!$F$16&lt;AC$7),0,IF(AC$7+3.5&lt;Tasks!$E$16+(Tasks!$F$16-Tasks!$E$16+1)*N(Tasks!$G$16),2,IF(Tasks!$M$16=4,3,1)))</f>
        <v/>
      </c>
      <c r="AD18" s="57">
        <f>IF(OR(Tasks!$M$16=0,Tasks!$E$16&gt;=AD$7+7,Tasks!$F$16&lt;AD$7),0,IF(AD$7+3.5&lt;Tasks!$E$16+(Tasks!$F$16-Tasks!$E$16+1)*N(Tasks!$G$16),2,IF(Tasks!$M$16=4,3,1)))</f>
        <v/>
      </c>
      <c r="AE18" s="57">
        <f>IF(OR(Tasks!$M$16=0,Tasks!$E$16&gt;=AE$7+7,Tasks!$F$16&lt;AE$7),0,IF(AE$7+3.5&lt;Tasks!$E$16+(Tasks!$F$16-Tasks!$E$16+1)*N(Tasks!$G$16),2,IF(Tasks!$M$16=4,3,1)))</f>
        <v/>
      </c>
      <c r="AF18" s="57">
        <f>IF(OR(Tasks!$M$16=0,Tasks!$E$16&gt;=AF$7+7,Tasks!$F$16&lt;AF$7),0,IF(AF$7+3.5&lt;Tasks!$E$16+(Tasks!$F$16-Tasks!$E$16+1)*N(Tasks!$G$16),2,IF(Tasks!$M$16=4,3,1)))</f>
        <v/>
      </c>
      <c r="AG18" s="57">
        <f>IF(OR(Tasks!$M$16=0,Tasks!$E$16&gt;=AG$7+7,Tasks!$F$16&lt;AG$7),0,IF(AG$7+3.5&lt;Tasks!$E$16+(Tasks!$F$16-Tasks!$E$16+1)*N(Tasks!$G$16),2,IF(Tasks!$M$16=4,3,1)))</f>
        <v/>
      </c>
      <c r="AH18" s="1" t="n"/>
    </row>
    <row r="19" ht="17" customHeight="1">
      <c r="A19" s="1" t="n"/>
      <c r="B19" s="53">
        <f>IF(Tasks!$C$17="","",Tasks!$A$17)</f>
        <v/>
      </c>
      <c r="C19" s="54">
        <f>IF(Tasks!$C$17="","",Tasks!$C$17)</f>
        <v/>
      </c>
      <c r="D19" s="33">
        <f>IF(Tasks!$C$17="","",Tasks!$D$17&amp;"")</f>
        <v/>
      </c>
      <c r="E19" s="55">
        <f>IF(N(Tasks!$E$17)=0,"",Tasks!$E$17)</f>
        <v/>
      </c>
      <c r="F19" s="55">
        <f>IF(N(Tasks!$F$17)=0,"",Tasks!$F$17)</f>
        <v/>
      </c>
      <c r="G19" s="56">
        <f>IF(Tasks!$C$17="","",N(Tasks!$G$17))</f>
        <v/>
      </c>
      <c r="H19" s="57">
        <f>IF(OR(Tasks!$M$17=0,Tasks!$E$17&gt;=H$7+7,Tasks!$F$17&lt;H$7),0,IF(H$7+3.5&lt;Tasks!$E$17+(Tasks!$F$17-Tasks!$E$17+1)*N(Tasks!$G$17),2,IF(Tasks!$M$17=4,3,1)))</f>
        <v/>
      </c>
      <c r="I19" s="57">
        <f>IF(OR(Tasks!$M$17=0,Tasks!$E$17&gt;=I$7+7,Tasks!$F$17&lt;I$7),0,IF(I$7+3.5&lt;Tasks!$E$17+(Tasks!$F$17-Tasks!$E$17+1)*N(Tasks!$G$17),2,IF(Tasks!$M$17=4,3,1)))</f>
        <v/>
      </c>
      <c r="J19" s="57">
        <f>IF(OR(Tasks!$M$17=0,Tasks!$E$17&gt;=J$7+7,Tasks!$F$17&lt;J$7),0,IF(J$7+3.5&lt;Tasks!$E$17+(Tasks!$F$17-Tasks!$E$17+1)*N(Tasks!$G$17),2,IF(Tasks!$M$17=4,3,1)))</f>
        <v/>
      </c>
      <c r="K19" s="57">
        <f>IF(OR(Tasks!$M$17=0,Tasks!$E$17&gt;=K$7+7,Tasks!$F$17&lt;K$7),0,IF(K$7+3.5&lt;Tasks!$E$17+(Tasks!$F$17-Tasks!$E$17+1)*N(Tasks!$G$17),2,IF(Tasks!$M$17=4,3,1)))</f>
        <v/>
      </c>
      <c r="L19" s="57">
        <f>IF(OR(Tasks!$M$17=0,Tasks!$E$17&gt;=L$7+7,Tasks!$F$17&lt;L$7),0,IF(L$7+3.5&lt;Tasks!$E$17+(Tasks!$F$17-Tasks!$E$17+1)*N(Tasks!$G$17),2,IF(Tasks!$M$17=4,3,1)))</f>
        <v/>
      </c>
      <c r="M19" s="57">
        <f>IF(OR(Tasks!$M$17=0,Tasks!$E$17&gt;=M$7+7,Tasks!$F$17&lt;M$7),0,IF(M$7+3.5&lt;Tasks!$E$17+(Tasks!$F$17-Tasks!$E$17+1)*N(Tasks!$G$17),2,IF(Tasks!$M$17=4,3,1)))</f>
        <v/>
      </c>
      <c r="N19" s="57">
        <f>IF(OR(Tasks!$M$17=0,Tasks!$E$17&gt;=N$7+7,Tasks!$F$17&lt;N$7),0,IF(N$7+3.5&lt;Tasks!$E$17+(Tasks!$F$17-Tasks!$E$17+1)*N(Tasks!$G$17),2,IF(Tasks!$M$17=4,3,1)))</f>
        <v/>
      </c>
      <c r="O19" s="57">
        <f>IF(OR(Tasks!$M$17=0,Tasks!$E$17&gt;=O$7+7,Tasks!$F$17&lt;O$7),0,IF(O$7+3.5&lt;Tasks!$E$17+(Tasks!$F$17-Tasks!$E$17+1)*N(Tasks!$G$17),2,IF(Tasks!$M$17=4,3,1)))</f>
        <v/>
      </c>
      <c r="P19" s="57">
        <f>IF(OR(Tasks!$M$17=0,Tasks!$E$17&gt;=P$7+7,Tasks!$F$17&lt;P$7),0,IF(P$7+3.5&lt;Tasks!$E$17+(Tasks!$F$17-Tasks!$E$17+1)*N(Tasks!$G$17),2,IF(Tasks!$M$17=4,3,1)))</f>
        <v/>
      </c>
      <c r="Q19" s="57">
        <f>IF(OR(Tasks!$M$17=0,Tasks!$E$17&gt;=Q$7+7,Tasks!$F$17&lt;Q$7),0,IF(Q$7+3.5&lt;Tasks!$E$17+(Tasks!$F$17-Tasks!$E$17+1)*N(Tasks!$G$17),2,IF(Tasks!$M$17=4,3,1)))</f>
        <v/>
      </c>
      <c r="R19" s="57">
        <f>IF(OR(Tasks!$M$17=0,Tasks!$E$17&gt;=R$7+7,Tasks!$F$17&lt;R$7),0,IF(R$7+3.5&lt;Tasks!$E$17+(Tasks!$F$17-Tasks!$E$17+1)*N(Tasks!$G$17),2,IF(Tasks!$M$17=4,3,1)))</f>
        <v/>
      </c>
      <c r="S19" s="57">
        <f>IF(OR(Tasks!$M$17=0,Tasks!$E$17&gt;=S$7+7,Tasks!$F$17&lt;S$7),0,IF(S$7+3.5&lt;Tasks!$E$17+(Tasks!$F$17-Tasks!$E$17+1)*N(Tasks!$G$17),2,IF(Tasks!$M$17=4,3,1)))</f>
        <v/>
      </c>
      <c r="T19" s="57">
        <f>IF(OR(Tasks!$M$17=0,Tasks!$E$17&gt;=T$7+7,Tasks!$F$17&lt;T$7),0,IF(T$7+3.5&lt;Tasks!$E$17+(Tasks!$F$17-Tasks!$E$17+1)*N(Tasks!$G$17),2,IF(Tasks!$M$17=4,3,1)))</f>
        <v/>
      </c>
      <c r="U19" s="57">
        <f>IF(OR(Tasks!$M$17=0,Tasks!$E$17&gt;=U$7+7,Tasks!$F$17&lt;U$7),0,IF(U$7+3.5&lt;Tasks!$E$17+(Tasks!$F$17-Tasks!$E$17+1)*N(Tasks!$G$17),2,IF(Tasks!$M$17=4,3,1)))</f>
        <v/>
      </c>
      <c r="V19" s="57">
        <f>IF(OR(Tasks!$M$17=0,Tasks!$E$17&gt;=V$7+7,Tasks!$F$17&lt;V$7),0,IF(V$7+3.5&lt;Tasks!$E$17+(Tasks!$F$17-Tasks!$E$17+1)*N(Tasks!$G$17),2,IF(Tasks!$M$17=4,3,1)))</f>
        <v/>
      </c>
      <c r="W19" s="57">
        <f>IF(OR(Tasks!$M$17=0,Tasks!$E$17&gt;=W$7+7,Tasks!$F$17&lt;W$7),0,IF(W$7+3.5&lt;Tasks!$E$17+(Tasks!$F$17-Tasks!$E$17+1)*N(Tasks!$G$17),2,IF(Tasks!$M$17=4,3,1)))</f>
        <v/>
      </c>
      <c r="X19" s="57">
        <f>IF(OR(Tasks!$M$17=0,Tasks!$E$17&gt;=X$7+7,Tasks!$F$17&lt;X$7),0,IF(X$7+3.5&lt;Tasks!$E$17+(Tasks!$F$17-Tasks!$E$17+1)*N(Tasks!$G$17),2,IF(Tasks!$M$17=4,3,1)))</f>
        <v/>
      </c>
      <c r="Y19" s="57">
        <f>IF(OR(Tasks!$M$17=0,Tasks!$E$17&gt;=Y$7+7,Tasks!$F$17&lt;Y$7),0,IF(Y$7+3.5&lt;Tasks!$E$17+(Tasks!$F$17-Tasks!$E$17+1)*N(Tasks!$G$17),2,IF(Tasks!$M$17=4,3,1)))</f>
        <v/>
      </c>
      <c r="Z19" s="57">
        <f>IF(OR(Tasks!$M$17=0,Tasks!$E$17&gt;=Z$7+7,Tasks!$F$17&lt;Z$7),0,IF(Z$7+3.5&lt;Tasks!$E$17+(Tasks!$F$17-Tasks!$E$17+1)*N(Tasks!$G$17),2,IF(Tasks!$M$17=4,3,1)))</f>
        <v/>
      </c>
      <c r="AA19" s="57">
        <f>IF(OR(Tasks!$M$17=0,Tasks!$E$17&gt;=AA$7+7,Tasks!$F$17&lt;AA$7),0,IF(AA$7+3.5&lt;Tasks!$E$17+(Tasks!$F$17-Tasks!$E$17+1)*N(Tasks!$G$17),2,IF(Tasks!$M$17=4,3,1)))</f>
        <v/>
      </c>
      <c r="AB19" s="57">
        <f>IF(OR(Tasks!$M$17=0,Tasks!$E$17&gt;=AB$7+7,Tasks!$F$17&lt;AB$7),0,IF(AB$7+3.5&lt;Tasks!$E$17+(Tasks!$F$17-Tasks!$E$17+1)*N(Tasks!$G$17),2,IF(Tasks!$M$17=4,3,1)))</f>
        <v/>
      </c>
      <c r="AC19" s="57">
        <f>IF(OR(Tasks!$M$17=0,Tasks!$E$17&gt;=AC$7+7,Tasks!$F$17&lt;AC$7),0,IF(AC$7+3.5&lt;Tasks!$E$17+(Tasks!$F$17-Tasks!$E$17+1)*N(Tasks!$G$17),2,IF(Tasks!$M$17=4,3,1)))</f>
        <v/>
      </c>
      <c r="AD19" s="57">
        <f>IF(OR(Tasks!$M$17=0,Tasks!$E$17&gt;=AD$7+7,Tasks!$F$17&lt;AD$7),0,IF(AD$7+3.5&lt;Tasks!$E$17+(Tasks!$F$17-Tasks!$E$17+1)*N(Tasks!$G$17),2,IF(Tasks!$M$17=4,3,1)))</f>
        <v/>
      </c>
      <c r="AE19" s="57">
        <f>IF(OR(Tasks!$M$17=0,Tasks!$E$17&gt;=AE$7+7,Tasks!$F$17&lt;AE$7),0,IF(AE$7+3.5&lt;Tasks!$E$17+(Tasks!$F$17-Tasks!$E$17+1)*N(Tasks!$G$17),2,IF(Tasks!$M$17=4,3,1)))</f>
        <v/>
      </c>
      <c r="AF19" s="57">
        <f>IF(OR(Tasks!$M$17=0,Tasks!$E$17&gt;=AF$7+7,Tasks!$F$17&lt;AF$7),0,IF(AF$7+3.5&lt;Tasks!$E$17+(Tasks!$F$17-Tasks!$E$17+1)*N(Tasks!$G$17),2,IF(Tasks!$M$17=4,3,1)))</f>
        <v/>
      </c>
      <c r="AG19" s="57">
        <f>IF(OR(Tasks!$M$17=0,Tasks!$E$17&gt;=AG$7+7,Tasks!$F$17&lt;AG$7),0,IF(AG$7+3.5&lt;Tasks!$E$17+(Tasks!$F$17-Tasks!$E$17+1)*N(Tasks!$G$17),2,IF(Tasks!$M$17=4,3,1)))</f>
        <v/>
      </c>
      <c r="AH19" s="1" t="n"/>
    </row>
    <row r="20" ht="17" customHeight="1">
      <c r="A20" s="1" t="n"/>
      <c r="B20" s="53">
        <f>IF(Tasks!$C$18="","",Tasks!$A$18)</f>
        <v/>
      </c>
      <c r="C20" s="54">
        <f>IF(Tasks!$C$18="","",Tasks!$C$18)</f>
        <v/>
      </c>
      <c r="D20" s="33">
        <f>IF(Tasks!$C$18="","",Tasks!$D$18&amp;"")</f>
        <v/>
      </c>
      <c r="E20" s="55">
        <f>IF(N(Tasks!$E$18)=0,"",Tasks!$E$18)</f>
        <v/>
      </c>
      <c r="F20" s="55">
        <f>IF(N(Tasks!$F$18)=0,"",Tasks!$F$18)</f>
        <v/>
      </c>
      <c r="G20" s="56">
        <f>IF(Tasks!$C$18="","",N(Tasks!$G$18))</f>
        <v/>
      </c>
      <c r="H20" s="57">
        <f>IF(OR(Tasks!$M$18=0,Tasks!$E$18&gt;=H$7+7,Tasks!$F$18&lt;H$7),0,IF(H$7+3.5&lt;Tasks!$E$18+(Tasks!$F$18-Tasks!$E$18+1)*N(Tasks!$G$18),2,IF(Tasks!$M$18=4,3,1)))</f>
        <v/>
      </c>
      <c r="I20" s="57">
        <f>IF(OR(Tasks!$M$18=0,Tasks!$E$18&gt;=I$7+7,Tasks!$F$18&lt;I$7),0,IF(I$7+3.5&lt;Tasks!$E$18+(Tasks!$F$18-Tasks!$E$18+1)*N(Tasks!$G$18),2,IF(Tasks!$M$18=4,3,1)))</f>
        <v/>
      </c>
      <c r="J20" s="57">
        <f>IF(OR(Tasks!$M$18=0,Tasks!$E$18&gt;=J$7+7,Tasks!$F$18&lt;J$7),0,IF(J$7+3.5&lt;Tasks!$E$18+(Tasks!$F$18-Tasks!$E$18+1)*N(Tasks!$G$18),2,IF(Tasks!$M$18=4,3,1)))</f>
        <v/>
      </c>
      <c r="K20" s="57">
        <f>IF(OR(Tasks!$M$18=0,Tasks!$E$18&gt;=K$7+7,Tasks!$F$18&lt;K$7),0,IF(K$7+3.5&lt;Tasks!$E$18+(Tasks!$F$18-Tasks!$E$18+1)*N(Tasks!$G$18),2,IF(Tasks!$M$18=4,3,1)))</f>
        <v/>
      </c>
      <c r="L20" s="57">
        <f>IF(OR(Tasks!$M$18=0,Tasks!$E$18&gt;=L$7+7,Tasks!$F$18&lt;L$7),0,IF(L$7+3.5&lt;Tasks!$E$18+(Tasks!$F$18-Tasks!$E$18+1)*N(Tasks!$G$18),2,IF(Tasks!$M$18=4,3,1)))</f>
        <v/>
      </c>
      <c r="M20" s="57">
        <f>IF(OR(Tasks!$M$18=0,Tasks!$E$18&gt;=M$7+7,Tasks!$F$18&lt;M$7),0,IF(M$7+3.5&lt;Tasks!$E$18+(Tasks!$F$18-Tasks!$E$18+1)*N(Tasks!$G$18),2,IF(Tasks!$M$18=4,3,1)))</f>
        <v/>
      </c>
      <c r="N20" s="57">
        <f>IF(OR(Tasks!$M$18=0,Tasks!$E$18&gt;=N$7+7,Tasks!$F$18&lt;N$7),0,IF(N$7+3.5&lt;Tasks!$E$18+(Tasks!$F$18-Tasks!$E$18+1)*N(Tasks!$G$18),2,IF(Tasks!$M$18=4,3,1)))</f>
        <v/>
      </c>
      <c r="O20" s="57">
        <f>IF(OR(Tasks!$M$18=0,Tasks!$E$18&gt;=O$7+7,Tasks!$F$18&lt;O$7),0,IF(O$7+3.5&lt;Tasks!$E$18+(Tasks!$F$18-Tasks!$E$18+1)*N(Tasks!$G$18),2,IF(Tasks!$M$18=4,3,1)))</f>
        <v/>
      </c>
      <c r="P20" s="57">
        <f>IF(OR(Tasks!$M$18=0,Tasks!$E$18&gt;=P$7+7,Tasks!$F$18&lt;P$7),0,IF(P$7+3.5&lt;Tasks!$E$18+(Tasks!$F$18-Tasks!$E$18+1)*N(Tasks!$G$18),2,IF(Tasks!$M$18=4,3,1)))</f>
        <v/>
      </c>
      <c r="Q20" s="57">
        <f>IF(OR(Tasks!$M$18=0,Tasks!$E$18&gt;=Q$7+7,Tasks!$F$18&lt;Q$7),0,IF(Q$7+3.5&lt;Tasks!$E$18+(Tasks!$F$18-Tasks!$E$18+1)*N(Tasks!$G$18),2,IF(Tasks!$M$18=4,3,1)))</f>
        <v/>
      </c>
      <c r="R20" s="57">
        <f>IF(OR(Tasks!$M$18=0,Tasks!$E$18&gt;=R$7+7,Tasks!$F$18&lt;R$7),0,IF(R$7+3.5&lt;Tasks!$E$18+(Tasks!$F$18-Tasks!$E$18+1)*N(Tasks!$G$18),2,IF(Tasks!$M$18=4,3,1)))</f>
        <v/>
      </c>
      <c r="S20" s="57">
        <f>IF(OR(Tasks!$M$18=0,Tasks!$E$18&gt;=S$7+7,Tasks!$F$18&lt;S$7),0,IF(S$7+3.5&lt;Tasks!$E$18+(Tasks!$F$18-Tasks!$E$18+1)*N(Tasks!$G$18),2,IF(Tasks!$M$18=4,3,1)))</f>
        <v/>
      </c>
      <c r="T20" s="57">
        <f>IF(OR(Tasks!$M$18=0,Tasks!$E$18&gt;=T$7+7,Tasks!$F$18&lt;T$7),0,IF(T$7+3.5&lt;Tasks!$E$18+(Tasks!$F$18-Tasks!$E$18+1)*N(Tasks!$G$18),2,IF(Tasks!$M$18=4,3,1)))</f>
        <v/>
      </c>
      <c r="U20" s="57">
        <f>IF(OR(Tasks!$M$18=0,Tasks!$E$18&gt;=U$7+7,Tasks!$F$18&lt;U$7),0,IF(U$7+3.5&lt;Tasks!$E$18+(Tasks!$F$18-Tasks!$E$18+1)*N(Tasks!$G$18),2,IF(Tasks!$M$18=4,3,1)))</f>
        <v/>
      </c>
      <c r="V20" s="57">
        <f>IF(OR(Tasks!$M$18=0,Tasks!$E$18&gt;=V$7+7,Tasks!$F$18&lt;V$7),0,IF(V$7+3.5&lt;Tasks!$E$18+(Tasks!$F$18-Tasks!$E$18+1)*N(Tasks!$G$18),2,IF(Tasks!$M$18=4,3,1)))</f>
        <v/>
      </c>
      <c r="W20" s="57">
        <f>IF(OR(Tasks!$M$18=0,Tasks!$E$18&gt;=W$7+7,Tasks!$F$18&lt;W$7),0,IF(W$7+3.5&lt;Tasks!$E$18+(Tasks!$F$18-Tasks!$E$18+1)*N(Tasks!$G$18),2,IF(Tasks!$M$18=4,3,1)))</f>
        <v/>
      </c>
      <c r="X20" s="57">
        <f>IF(OR(Tasks!$M$18=0,Tasks!$E$18&gt;=X$7+7,Tasks!$F$18&lt;X$7),0,IF(X$7+3.5&lt;Tasks!$E$18+(Tasks!$F$18-Tasks!$E$18+1)*N(Tasks!$G$18),2,IF(Tasks!$M$18=4,3,1)))</f>
        <v/>
      </c>
      <c r="Y20" s="57">
        <f>IF(OR(Tasks!$M$18=0,Tasks!$E$18&gt;=Y$7+7,Tasks!$F$18&lt;Y$7),0,IF(Y$7+3.5&lt;Tasks!$E$18+(Tasks!$F$18-Tasks!$E$18+1)*N(Tasks!$G$18),2,IF(Tasks!$M$18=4,3,1)))</f>
        <v/>
      </c>
      <c r="Z20" s="57">
        <f>IF(OR(Tasks!$M$18=0,Tasks!$E$18&gt;=Z$7+7,Tasks!$F$18&lt;Z$7),0,IF(Z$7+3.5&lt;Tasks!$E$18+(Tasks!$F$18-Tasks!$E$18+1)*N(Tasks!$G$18),2,IF(Tasks!$M$18=4,3,1)))</f>
        <v/>
      </c>
      <c r="AA20" s="57">
        <f>IF(OR(Tasks!$M$18=0,Tasks!$E$18&gt;=AA$7+7,Tasks!$F$18&lt;AA$7),0,IF(AA$7+3.5&lt;Tasks!$E$18+(Tasks!$F$18-Tasks!$E$18+1)*N(Tasks!$G$18),2,IF(Tasks!$M$18=4,3,1)))</f>
        <v/>
      </c>
      <c r="AB20" s="57">
        <f>IF(OR(Tasks!$M$18=0,Tasks!$E$18&gt;=AB$7+7,Tasks!$F$18&lt;AB$7),0,IF(AB$7+3.5&lt;Tasks!$E$18+(Tasks!$F$18-Tasks!$E$18+1)*N(Tasks!$G$18),2,IF(Tasks!$M$18=4,3,1)))</f>
        <v/>
      </c>
      <c r="AC20" s="57">
        <f>IF(OR(Tasks!$M$18=0,Tasks!$E$18&gt;=AC$7+7,Tasks!$F$18&lt;AC$7),0,IF(AC$7+3.5&lt;Tasks!$E$18+(Tasks!$F$18-Tasks!$E$18+1)*N(Tasks!$G$18),2,IF(Tasks!$M$18=4,3,1)))</f>
        <v/>
      </c>
      <c r="AD20" s="57">
        <f>IF(OR(Tasks!$M$18=0,Tasks!$E$18&gt;=AD$7+7,Tasks!$F$18&lt;AD$7),0,IF(AD$7+3.5&lt;Tasks!$E$18+(Tasks!$F$18-Tasks!$E$18+1)*N(Tasks!$G$18),2,IF(Tasks!$M$18=4,3,1)))</f>
        <v/>
      </c>
      <c r="AE20" s="57">
        <f>IF(OR(Tasks!$M$18=0,Tasks!$E$18&gt;=AE$7+7,Tasks!$F$18&lt;AE$7),0,IF(AE$7+3.5&lt;Tasks!$E$18+(Tasks!$F$18-Tasks!$E$18+1)*N(Tasks!$G$18),2,IF(Tasks!$M$18=4,3,1)))</f>
        <v/>
      </c>
      <c r="AF20" s="57">
        <f>IF(OR(Tasks!$M$18=0,Tasks!$E$18&gt;=AF$7+7,Tasks!$F$18&lt;AF$7),0,IF(AF$7+3.5&lt;Tasks!$E$18+(Tasks!$F$18-Tasks!$E$18+1)*N(Tasks!$G$18),2,IF(Tasks!$M$18=4,3,1)))</f>
        <v/>
      </c>
      <c r="AG20" s="57">
        <f>IF(OR(Tasks!$M$18=0,Tasks!$E$18&gt;=AG$7+7,Tasks!$F$18&lt;AG$7),0,IF(AG$7+3.5&lt;Tasks!$E$18+(Tasks!$F$18-Tasks!$E$18+1)*N(Tasks!$G$18),2,IF(Tasks!$M$18=4,3,1)))</f>
        <v/>
      </c>
      <c r="AH20" s="1" t="n"/>
    </row>
    <row r="21" ht="17" customHeight="1">
      <c r="A21" s="1" t="n"/>
      <c r="B21" s="53">
        <f>IF(Tasks!$C$19="","",Tasks!$A$19)</f>
        <v/>
      </c>
      <c r="C21" s="54">
        <f>IF(Tasks!$C$19="","",Tasks!$C$19)</f>
        <v/>
      </c>
      <c r="D21" s="33">
        <f>IF(Tasks!$C$19="","",Tasks!$D$19&amp;"")</f>
        <v/>
      </c>
      <c r="E21" s="55">
        <f>IF(N(Tasks!$E$19)=0,"",Tasks!$E$19)</f>
        <v/>
      </c>
      <c r="F21" s="55">
        <f>IF(N(Tasks!$F$19)=0,"",Tasks!$F$19)</f>
        <v/>
      </c>
      <c r="G21" s="56">
        <f>IF(Tasks!$C$19="","",N(Tasks!$G$19))</f>
        <v/>
      </c>
      <c r="H21" s="57">
        <f>IF(OR(Tasks!$M$19=0,Tasks!$E$19&gt;=H$7+7,Tasks!$F$19&lt;H$7),0,IF(H$7+3.5&lt;Tasks!$E$19+(Tasks!$F$19-Tasks!$E$19+1)*N(Tasks!$G$19),2,IF(Tasks!$M$19=4,3,1)))</f>
        <v/>
      </c>
      <c r="I21" s="57">
        <f>IF(OR(Tasks!$M$19=0,Tasks!$E$19&gt;=I$7+7,Tasks!$F$19&lt;I$7),0,IF(I$7+3.5&lt;Tasks!$E$19+(Tasks!$F$19-Tasks!$E$19+1)*N(Tasks!$G$19),2,IF(Tasks!$M$19=4,3,1)))</f>
        <v/>
      </c>
      <c r="J21" s="57">
        <f>IF(OR(Tasks!$M$19=0,Tasks!$E$19&gt;=J$7+7,Tasks!$F$19&lt;J$7),0,IF(J$7+3.5&lt;Tasks!$E$19+(Tasks!$F$19-Tasks!$E$19+1)*N(Tasks!$G$19),2,IF(Tasks!$M$19=4,3,1)))</f>
        <v/>
      </c>
      <c r="K21" s="57">
        <f>IF(OR(Tasks!$M$19=0,Tasks!$E$19&gt;=K$7+7,Tasks!$F$19&lt;K$7),0,IF(K$7+3.5&lt;Tasks!$E$19+(Tasks!$F$19-Tasks!$E$19+1)*N(Tasks!$G$19),2,IF(Tasks!$M$19=4,3,1)))</f>
        <v/>
      </c>
      <c r="L21" s="57">
        <f>IF(OR(Tasks!$M$19=0,Tasks!$E$19&gt;=L$7+7,Tasks!$F$19&lt;L$7),0,IF(L$7+3.5&lt;Tasks!$E$19+(Tasks!$F$19-Tasks!$E$19+1)*N(Tasks!$G$19),2,IF(Tasks!$M$19=4,3,1)))</f>
        <v/>
      </c>
      <c r="M21" s="57">
        <f>IF(OR(Tasks!$M$19=0,Tasks!$E$19&gt;=M$7+7,Tasks!$F$19&lt;M$7),0,IF(M$7+3.5&lt;Tasks!$E$19+(Tasks!$F$19-Tasks!$E$19+1)*N(Tasks!$G$19),2,IF(Tasks!$M$19=4,3,1)))</f>
        <v/>
      </c>
      <c r="N21" s="57">
        <f>IF(OR(Tasks!$M$19=0,Tasks!$E$19&gt;=N$7+7,Tasks!$F$19&lt;N$7),0,IF(N$7+3.5&lt;Tasks!$E$19+(Tasks!$F$19-Tasks!$E$19+1)*N(Tasks!$G$19),2,IF(Tasks!$M$19=4,3,1)))</f>
        <v/>
      </c>
      <c r="O21" s="57">
        <f>IF(OR(Tasks!$M$19=0,Tasks!$E$19&gt;=O$7+7,Tasks!$F$19&lt;O$7),0,IF(O$7+3.5&lt;Tasks!$E$19+(Tasks!$F$19-Tasks!$E$19+1)*N(Tasks!$G$19),2,IF(Tasks!$M$19=4,3,1)))</f>
        <v/>
      </c>
      <c r="P21" s="57">
        <f>IF(OR(Tasks!$M$19=0,Tasks!$E$19&gt;=P$7+7,Tasks!$F$19&lt;P$7),0,IF(P$7+3.5&lt;Tasks!$E$19+(Tasks!$F$19-Tasks!$E$19+1)*N(Tasks!$G$19),2,IF(Tasks!$M$19=4,3,1)))</f>
        <v/>
      </c>
      <c r="Q21" s="57">
        <f>IF(OR(Tasks!$M$19=0,Tasks!$E$19&gt;=Q$7+7,Tasks!$F$19&lt;Q$7),0,IF(Q$7+3.5&lt;Tasks!$E$19+(Tasks!$F$19-Tasks!$E$19+1)*N(Tasks!$G$19),2,IF(Tasks!$M$19=4,3,1)))</f>
        <v/>
      </c>
      <c r="R21" s="57">
        <f>IF(OR(Tasks!$M$19=0,Tasks!$E$19&gt;=R$7+7,Tasks!$F$19&lt;R$7),0,IF(R$7+3.5&lt;Tasks!$E$19+(Tasks!$F$19-Tasks!$E$19+1)*N(Tasks!$G$19),2,IF(Tasks!$M$19=4,3,1)))</f>
        <v/>
      </c>
      <c r="S21" s="57">
        <f>IF(OR(Tasks!$M$19=0,Tasks!$E$19&gt;=S$7+7,Tasks!$F$19&lt;S$7),0,IF(S$7+3.5&lt;Tasks!$E$19+(Tasks!$F$19-Tasks!$E$19+1)*N(Tasks!$G$19),2,IF(Tasks!$M$19=4,3,1)))</f>
        <v/>
      </c>
      <c r="T21" s="57">
        <f>IF(OR(Tasks!$M$19=0,Tasks!$E$19&gt;=T$7+7,Tasks!$F$19&lt;T$7),0,IF(T$7+3.5&lt;Tasks!$E$19+(Tasks!$F$19-Tasks!$E$19+1)*N(Tasks!$G$19),2,IF(Tasks!$M$19=4,3,1)))</f>
        <v/>
      </c>
      <c r="U21" s="57">
        <f>IF(OR(Tasks!$M$19=0,Tasks!$E$19&gt;=U$7+7,Tasks!$F$19&lt;U$7),0,IF(U$7+3.5&lt;Tasks!$E$19+(Tasks!$F$19-Tasks!$E$19+1)*N(Tasks!$G$19),2,IF(Tasks!$M$19=4,3,1)))</f>
        <v/>
      </c>
      <c r="V21" s="57">
        <f>IF(OR(Tasks!$M$19=0,Tasks!$E$19&gt;=V$7+7,Tasks!$F$19&lt;V$7),0,IF(V$7+3.5&lt;Tasks!$E$19+(Tasks!$F$19-Tasks!$E$19+1)*N(Tasks!$G$19),2,IF(Tasks!$M$19=4,3,1)))</f>
        <v/>
      </c>
      <c r="W21" s="57">
        <f>IF(OR(Tasks!$M$19=0,Tasks!$E$19&gt;=W$7+7,Tasks!$F$19&lt;W$7),0,IF(W$7+3.5&lt;Tasks!$E$19+(Tasks!$F$19-Tasks!$E$19+1)*N(Tasks!$G$19),2,IF(Tasks!$M$19=4,3,1)))</f>
        <v/>
      </c>
      <c r="X21" s="57">
        <f>IF(OR(Tasks!$M$19=0,Tasks!$E$19&gt;=X$7+7,Tasks!$F$19&lt;X$7),0,IF(X$7+3.5&lt;Tasks!$E$19+(Tasks!$F$19-Tasks!$E$19+1)*N(Tasks!$G$19),2,IF(Tasks!$M$19=4,3,1)))</f>
        <v/>
      </c>
      <c r="Y21" s="57">
        <f>IF(OR(Tasks!$M$19=0,Tasks!$E$19&gt;=Y$7+7,Tasks!$F$19&lt;Y$7),0,IF(Y$7+3.5&lt;Tasks!$E$19+(Tasks!$F$19-Tasks!$E$19+1)*N(Tasks!$G$19),2,IF(Tasks!$M$19=4,3,1)))</f>
        <v/>
      </c>
      <c r="Z21" s="57">
        <f>IF(OR(Tasks!$M$19=0,Tasks!$E$19&gt;=Z$7+7,Tasks!$F$19&lt;Z$7),0,IF(Z$7+3.5&lt;Tasks!$E$19+(Tasks!$F$19-Tasks!$E$19+1)*N(Tasks!$G$19),2,IF(Tasks!$M$19=4,3,1)))</f>
        <v/>
      </c>
      <c r="AA21" s="57">
        <f>IF(OR(Tasks!$M$19=0,Tasks!$E$19&gt;=AA$7+7,Tasks!$F$19&lt;AA$7),0,IF(AA$7+3.5&lt;Tasks!$E$19+(Tasks!$F$19-Tasks!$E$19+1)*N(Tasks!$G$19),2,IF(Tasks!$M$19=4,3,1)))</f>
        <v/>
      </c>
      <c r="AB21" s="57">
        <f>IF(OR(Tasks!$M$19=0,Tasks!$E$19&gt;=AB$7+7,Tasks!$F$19&lt;AB$7),0,IF(AB$7+3.5&lt;Tasks!$E$19+(Tasks!$F$19-Tasks!$E$19+1)*N(Tasks!$G$19),2,IF(Tasks!$M$19=4,3,1)))</f>
        <v/>
      </c>
      <c r="AC21" s="57">
        <f>IF(OR(Tasks!$M$19=0,Tasks!$E$19&gt;=AC$7+7,Tasks!$F$19&lt;AC$7),0,IF(AC$7+3.5&lt;Tasks!$E$19+(Tasks!$F$19-Tasks!$E$19+1)*N(Tasks!$G$19),2,IF(Tasks!$M$19=4,3,1)))</f>
        <v/>
      </c>
      <c r="AD21" s="57">
        <f>IF(OR(Tasks!$M$19=0,Tasks!$E$19&gt;=AD$7+7,Tasks!$F$19&lt;AD$7),0,IF(AD$7+3.5&lt;Tasks!$E$19+(Tasks!$F$19-Tasks!$E$19+1)*N(Tasks!$G$19),2,IF(Tasks!$M$19=4,3,1)))</f>
        <v/>
      </c>
      <c r="AE21" s="57">
        <f>IF(OR(Tasks!$M$19=0,Tasks!$E$19&gt;=AE$7+7,Tasks!$F$19&lt;AE$7),0,IF(AE$7+3.5&lt;Tasks!$E$19+(Tasks!$F$19-Tasks!$E$19+1)*N(Tasks!$G$19),2,IF(Tasks!$M$19=4,3,1)))</f>
        <v/>
      </c>
      <c r="AF21" s="57">
        <f>IF(OR(Tasks!$M$19=0,Tasks!$E$19&gt;=AF$7+7,Tasks!$F$19&lt;AF$7),0,IF(AF$7+3.5&lt;Tasks!$E$19+(Tasks!$F$19-Tasks!$E$19+1)*N(Tasks!$G$19),2,IF(Tasks!$M$19=4,3,1)))</f>
        <v/>
      </c>
      <c r="AG21" s="57">
        <f>IF(OR(Tasks!$M$19=0,Tasks!$E$19&gt;=AG$7+7,Tasks!$F$19&lt;AG$7),0,IF(AG$7+3.5&lt;Tasks!$E$19+(Tasks!$F$19-Tasks!$E$19+1)*N(Tasks!$G$19),2,IF(Tasks!$M$19=4,3,1)))</f>
        <v/>
      </c>
      <c r="AH21" s="1" t="n"/>
    </row>
    <row r="22" ht="17" customHeight="1">
      <c r="A22" s="1" t="n"/>
      <c r="B22" s="53">
        <f>IF(Tasks!$C$20="","",Tasks!$A$20)</f>
        <v/>
      </c>
      <c r="C22" s="54">
        <f>IF(Tasks!$C$20="","",Tasks!$C$20)</f>
        <v/>
      </c>
      <c r="D22" s="33">
        <f>IF(Tasks!$C$20="","",Tasks!$D$20&amp;"")</f>
        <v/>
      </c>
      <c r="E22" s="55">
        <f>IF(N(Tasks!$E$20)=0,"",Tasks!$E$20)</f>
        <v/>
      </c>
      <c r="F22" s="55">
        <f>IF(N(Tasks!$F$20)=0,"",Tasks!$F$20)</f>
        <v/>
      </c>
      <c r="G22" s="56">
        <f>IF(Tasks!$C$20="","",N(Tasks!$G$20))</f>
        <v/>
      </c>
      <c r="H22" s="57">
        <f>IF(OR(Tasks!$M$20=0,Tasks!$E$20&gt;=H$7+7,Tasks!$F$20&lt;H$7),0,IF(H$7+3.5&lt;Tasks!$E$20+(Tasks!$F$20-Tasks!$E$20+1)*N(Tasks!$G$20),2,IF(Tasks!$M$20=4,3,1)))</f>
        <v/>
      </c>
      <c r="I22" s="57">
        <f>IF(OR(Tasks!$M$20=0,Tasks!$E$20&gt;=I$7+7,Tasks!$F$20&lt;I$7),0,IF(I$7+3.5&lt;Tasks!$E$20+(Tasks!$F$20-Tasks!$E$20+1)*N(Tasks!$G$20),2,IF(Tasks!$M$20=4,3,1)))</f>
        <v/>
      </c>
      <c r="J22" s="57">
        <f>IF(OR(Tasks!$M$20=0,Tasks!$E$20&gt;=J$7+7,Tasks!$F$20&lt;J$7),0,IF(J$7+3.5&lt;Tasks!$E$20+(Tasks!$F$20-Tasks!$E$20+1)*N(Tasks!$G$20),2,IF(Tasks!$M$20=4,3,1)))</f>
        <v/>
      </c>
      <c r="K22" s="57">
        <f>IF(OR(Tasks!$M$20=0,Tasks!$E$20&gt;=K$7+7,Tasks!$F$20&lt;K$7),0,IF(K$7+3.5&lt;Tasks!$E$20+(Tasks!$F$20-Tasks!$E$20+1)*N(Tasks!$G$20),2,IF(Tasks!$M$20=4,3,1)))</f>
        <v/>
      </c>
      <c r="L22" s="57">
        <f>IF(OR(Tasks!$M$20=0,Tasks!$E$20&gt;=L$7+7,Tasks!$F$20&lt;L$7),0,IF(L$7+3.5&lt;Tasks!$E$20+(Tasks!$F$20-Tasks!$E$20+1)*N(Tasks!$G$20),2,IF(Tasks!$M$20=4,3,1)))</f>
        <v/>
      </c>
      <c r="M22" s="57">
        <f>IF(OR(Tasks!$M$20=0,Tasks!$E$20&gt;=M$7+7,Tasks!$F$20&lt;M$7),0,IF(M$7+3.5&lt;Tasks!$E$20+(Tasks!$F$20-Tasks!$E$20+1)*N(Tasks!$G$20),2,IF(Tasks!$M$20=4,3,1)))</f>
        <v/>
      </c>
      <c r="N22" s="57">
        <f>IF(OR(Tasks!$M$20=0,Tasks!$E$20&gt;=N$7+7,Tasks!$F$20&lt;N$7),0,IF(N$7+3.5&lt;Tasks!$E$20+(Tasks!$F$20-Tasks!$E$20+1)*N(Tasks!$G$20),2,IF(Tasks!$M$20=4,3,1)))</f>
        <v/>
      </c>
      <c r="O22" s="57">
        <f>IF(OR(Tasks!$M$20=0,Tasks!$E$20&gt;=O$7+7,Tasks!$F$20&lt;O$7),0,IF(O$7+3.5&lt;Tasks!$E$20+(Tasks!$F$20-Tasks!$E$20+1)*N(Tasks!$G$20),2,IF(Tasks!$M$20=4,3,1)))</f>
        <v/>
      </c>
      <c r="P22" s="57">
        <f>IF(OR(Tasks!$M$20=0,Tasks!$E$20&gt;=P$7+7,Tasks!$F$20&lt;P$7),0,IF(P$7+3.5&lt;Tasks!$E$20+(Tasks!$F$20-Tasks!$E$20+1)*N(Tasks!$G$20),2,IF(Tasks!$M$20=4,3,1)))</f>
        <v/>
      </c>
      <c r="Q22" s="57">
        <f>IF(OR(Tasks!$M$20=0,Tasks!$E$20&gt;=Q$7+7,Tasks!$F$20&lt;Q$7),0,IF(Q$7+3.5&lt;Tasks!$E$20+(Tasks!$F$20-Tasks!$E$20+1)*N(Tasks!$G$20),2,IF(Tasks!$M$20=4,3,1)))</f>
        <v/>
      </c>
      <c r="R22" s="57">
        <f>IF(OR(Tasks!$M$20=0,Tasks!$E$20&gt;=R$7+7,Tasks!$F$20&lt;R$7),0,IF(R$7+3.5&lt;Tasks!$E$20+(Tasks!$F$20-Tasks!$E$20+1)*N(Tasks!$G$20),2,IF(Tasks!$M$20=4,3,1)))</f>
        <v/>
      </c>
      <c r="S22" s="57">
        <f>IF(OR(Tasks!$M$20=0,Tasks!$E$20&gt;=S$7+7,Tasks!$F$20&lt;S$7),0,IF(S$7+3.5&lt;Tasks!$E$20+(Tasks!$F$20-Tasks!$E$20+1)*N(Tasks!$G$20),2,IF(Tasks!$M$20=4,3,1)))</f>
        <v/>
      </c>
      <c r="T22" s="57">
        <f>IF(OR(Tasks!$M$20=0,Tasks!$E$20&gt;=T$7+7,Tasks!$F$20&lt;T$7),0,IF(T$7+3.5&lt;Tasks!$E$20+(Tasks!$F$20-Tasks!$E$20+1)*N(Tasks!$G$20),2,IF(Tasks!$M$20=4,3,1)))</f>
        <v/>
      </c>
      <c r="U22" s="57">
        <f>IF(OR(Tasks!$M$20=0,Tasks!$E$20&gt;=U$7+7,Tasks!$F$20&lt;U$7),0,IF(U$7+3.5&lt;Tasks!$E$20+(Tasks!$F$20-Tasks!$E$20+1)*N(Tasks!$G$20),2,IF(Tasks!$M$20=4,3,1)))</f>
        <v/>
      </c>
      <c r="V22" s="57">
        <f>IF(OR(Tasks!$M$20=0,Tasks!$E$20&gt;=V$7+7,Tasks!$F$20&lt;V$7),0,IF(V$7+3.5&lt;Tasks!$E$20+(Tasks!$F$20-Tasks!$E$20+1)*N(Tasks!$G$20),2,IF(Tasks!$M$20=4,3,1)))</f>
        <v/>
      </c>
      <c r="W22" s="57">
        <f>IF(OR(Tasks!$M$20=0,Tasks!$E$20&gt;=W$7+7,Tasks!$F$20&lt;W$7),0,IF(W$7+3.5&lt;Tasks!$E$20+(Tasks!$F$20-Tasks!$E$20+1)*N(Tasks!$G$20),2,IF(Tasks!$M$20=4,3,1)))</f>
        <v/>
      </c>
      <c r="X22" s="57">
        <f>IF(OR(Tasks!$M$20=0,Tasks!$E$20&gt;=X$7+7,Tasks!$F$20&lt;X$7),0,IF(X$7+3.5&lt;Tasks!$E$20+(Tasks!$F$20-Tasks!$E$20+1)*N(Tasks!$G$20),2,IF(Tasks!$M$20=4,3,1)))</f>
        <v/>
      </c>
      <c r="Y22" s="57">
        <f>IF(OR(Tasks!$M$20=0,Tasks!$E$20&gt;=Y$7+7,Tasks!$F$20&lt;Y$7),0,IF(Y$7+3.5&lt;Tasks!$E$20+(Tasks!$F$20-Tasks!$E$20+1)*N(Tasks!$G$20),2,IF(Tasks!$M$20=4,3,1)))</f>
        <v/>
      </c>
      <c r="Z22" s="57">
        <f>IF(OR(Tasks!$M$20=0,Tasks!$E$20&gt;=Z$7+7,Tasks!$F$20&lt;Z$7),0,IF(Z$7+3.5&lt;Tasks!$E$20+(Tasks!$F$20-Tasks!$E$20+1)*N(Tasks!$G$20),2,IF(Tasks!$M$20=4,3,1)))</f>
        <v/>
      </c>
      <c r="AA22" s="57">
        <f>IF(OR(Tasks!$M$20=0,Tasks!$E$20&gt;=AA$7+7,Tasks!$F$20&lt;AA$7),0,IF(AA$7+3.5&lt;Tasks!$E$20+(Tasks!$F$20-Tasks!$E$20+1)*N(Tasks!$G$20),2,IF(Tasks!$M$20=4,3,1)))</f>
        <v/>
      </c>
      <c r="AB22" s="57">
        <f>IF(OR(Tasks!$M$20=0,Tasks!$E$20&gt;=AB$7+7,Tasks!$F$20&lt;AB$7),0,IF(AB$7+3.5&lt;Tasks!$E$20+(Tasks!$F$20-Tasks!$E$20+1)*N(Tasks!$G$20),2,IF(Tasks!$M$20=4,3,1)))</f>
        <v/>
      </c>
      <c r="AC22" s="57">
        <f>IF(OR(Tasks!$M$20=0,Tasks!$E$20&gt;=AC$7+7,Tasks!$F$20&lt;AC$7),0,IF(AC$7+3.5&lt;Tasks!$E$20+(Tasks!$F$20-Tasks!$E$20+1)*N(Tasks!$G$20),2,IF(Tasks!$M$20=4,3,1)))</f>
        <v/>
      </c>
      <c r="AD22" s="57">
        <f>IF(OR(Tasks!$M$20=0,Tasks!$E$20&gt;=AD$7+7,Tasks!$F$20&lt;AD$7),0,IF(AD$7+3.5&lt;Tasks!$E$20+(Tasks!$F$20-Tasks!$E$20+1)*N(Tasks!$G$20),2,IF(Tasks!$M$20=4,3,1)))</f>
        <v/>
      </c>
      <c r="AE22" s="57">
        <f>IF(OR(Tasks!$M$20=0,Tasks!$E$20&gt;=AE$7+7,Tasks!$F$20&lt;AE$7),0,IF(AE$7+3.5&lt;Tasks!$E$20+(Tasks!$F$20-Tasks!$E$20+1)*N(Tasks!$G$20),2,IF(Tasks!$M$20=4,3,1)))</f>
        <v/>
      </c>
      <c r="AF22" s="57">
        <f>IF(OR(Tasks!$M$20=0,Tasks!$E$20&gt;=AF$7+7,Tasks!$F$20&lt;AF$7),0,IF(AF$7+3.5&lt;Tasks!$E$20+(Tasks!$F$20-Tasks!$E$20+1)*N(Tasks!$G$20),2,IF(Tasks!$M$20=4,3,1)))</f>
        <v/>
      </c>
      <c r="AG22" s="57">
        <f>IF(OR(Tasks!$M$20=0,Tasks!$E$20&gt;=AG$7+7,Tasks!$F$20&lt;AG$7),0,IF(AG$7+3.5&lt;Tasks!$E$20+(Tasks!$F$20-Tasks!$E$20+1)*N(Tasks!$G$20),2,IF(Tasks!$M$20=4,3,1)))</f>
        <v/>
      </c>
      <c r="AH22" s="1" t="n"/>
    </row>
    <row r="23" ht="17" customHeight="1">
      <c r="A23" s="1" t="n"/>
      <c r="B23" s="53">
        <f>IF(Tasks!$C$21="","",Tasks!$A$21)</f>
        <v/>
      </c>
      <c r="C23" s="54">
        <f>IF(Tasks!$C$21="","",Tasks!$C$21)</f>
        <v/>
      </c>
      <c r="D23" s="33">
        <f>IF(Tasks!$C$21="","",Tasks!$D$21&amp;"")</f>
        <v/>
      </c>
      <c r="E23" s="55">
        <f>IF(N(Tasks!$E$21)=0,"",Tasks!$E$21)</f>
        <v/>
      </c>
      <c r="F23" s="55">
        <f>IF(N(Tasks!$F$21)=0,"",Tasks!$F$21)</f>
        <v/>
      </c>
      <c r="G23" s="56">
        <f>IF(Tasks!$C$21="","",N(Tasks!$G$21))</f>
        <v/>
      </c>
      <c r="H23" s="57">
        <f>IF(OR(Tasks!$M$21=0,Tasks!$E$21&gt;=H$7+7,Tasks!$F$21&lt;H$7),0,IF(H$7+3.5&lt;Tasks!$E$21+(Tasks!$F$21-Tasks!$E$21+1)*N(Tasks!$G$21),2,IF(Tasks!$M$21=4,3,1)))</f>
        <v/>
      </c>
      <c r="I23" s="57">
        <f>IF(OR(Tasks!$M$21=0,Tasks!$E$21&gt;=I$7+7,Tasks!$F$21&lt;I$7),0,IF(I$7+3.5&lt;Tasks!$E$21+(Tasks!$F$21-Tasks!$E$21+1)*N(Tasks!$G$21),2,IF(Tasks!$M$21=4,3,1)))</f>
        <v/>
      </c>
      <c r="J23" s="57">
        <f>IF(OR(Tasks!$M$21=0,Tasks!$E$21&gt;=J$7+7,Tasks!$F$21&lt;J$7),0,IF(J$7+3.5&lt;Tasks!$E$21+(Tasks!$F$21-Tasks!$E$21+1)*N(Tasks!$G$21),2,IF(Tasks!$M$21=4,3,1)))</f>
        <v/>
      </c>
      <c r="K23" s="57">
        <f>IF(OR(Tasks!$M$21=0,Tasks!$E$21&gt;=K$7+7,Tasks!$F$21&lt;K$7),0,IF(K$7+3.5&lt;Tasks!$E$21+(Tasks!$F$21-Tasks!$E$21+1)*N(Tasks!$G$21),2,IF(Tasks!$M$21=4,3,1)))</f>
        <v/>
      </c>
      <c r="L23" s="57">
        <f>IF(OR(Tasks!$M$21=0,Tasks!$E$21&gt;=L$7+7,Tasks!$F$21&lt;L$7),0,IF(L$7+3.5&lt;Tasks!$E$21+(Tasks!$F$21-Tasks!$E$21+1)*N(Tasks!$G$21),2,IF(Tasks!$M$21=4,3,1)))</f>
        <v/>
      </c>
      <c r="M23" s="57">
        <f>IF(OR(Tasks!$M$21=0,Tasks!$E$21&gt;=M$7+7,Tasks!$F$21&lt;M$7),0,IF(M$7+3.5&lt;Tasks!$E$21+(Tasks!$F$21-Tasks!$E$21+1)*N(Tasks!$G$21),2,IF(Tasks!$M$21=4,3,1)))</f>
        <v/>
      </c>
      <c r="N23" s="57">
        <f>IF(OR(Tasks!$M$21=0,Tasks!$E$21&gt;=N$7+7,Tasks!$F$21&lt;N$7),0,IF(N$7+3.5&lt;Tasks!$E$21+(Tasks!$F$21-Tasks!$E$21+1)*N(Tasks!$G$21),2,IF(Tasks!$M$21=4,3,1)))</f>
        <v/>
      </c>
      <c r="O23" s="57">
        <f>IF(OR(Tasks!$M$21=0,Tasks!$E$21&gt;=O$7+7,Tasks!$F$21&lt;O$7),0,IF(O$7+3.5&lt;Tasks!$E$21+(Tasks!$F$21-Tasks!$E$21+1)*N(Tasks!$G$21),2,IF(Tasks!$M$21=4,3,1)))</f>
        <v/>
      </c>
      <c r="P23" s="57">
        <f>IF(OR(Tasks!$M$21=0,Tasks!$E$21&gt;=P$7+7,Tasks!$F$21&lt;P$7),0,IF(P$7+3.5&lt;Tasks!$E$21+(Tasks!$F$21-Tasks!$E$21+1)*N(Tasks!$G$21),2,IF(Tasks!$M$21=4,3,1)))</f>
        <v/>
      </c>
      <c r="Q23" s="57">
        <f>IF(OR(Tasks!$M$21=0,Tasks!$E$21&gt;=Q$7+7,Tasks!$F$21&lt;Q$7),0,IF(Q$7+3.5&lt;Tasks!$E$21+(Tasks!$F$21-Tasks!$E$21+1)*N(Tasks!$G$21),2,IF(Tasks!$M$21=4,3,1)))</f>
        <v/>
      </c>
      <c r="R23" s="57">
        <f>IF(OR(Tasks!$M$21=0,Tasks!$E$21&gt;=R$7+7,Tasks!$F$21&lt;R$7),0,IF(R$7+3.5&lt;Tasks!$E$21+(Tasks!$F$21-Tasks!$E$21+1)*N(Tasks!$G$21),2,IF(Tasks!$M$21=4,3,1)))</f>
        <v/>
      </c>
      <c r="S23" s="57">
        <f>IF(OR(Tasks!$M$21=0,Tasks!$E$21&gt;=S$7+7,Tasks!$F$21&lt;S$7),0,IF(S$7+3.5&lt;Tasks!$E$21+(Tasks!$F$21-Tasks!$E$21+1)*N(Tasks!$G$21),2,IF(Tasks!$M$21=4,3,1)))</f>
        <v/>
      </c>
      <c r="T23" s="57">
        <f>IF(OR(Tasks!$M$21=0,Tasks!$E$21&gt;=T$7+7,Tasks!$F$21&lt;T$7),0,IF(T$7+3.5&lt;Tasks!$E$21+(Tasks!$F$21-Tasks!$E$21+1)*N(Tasks!$G$21),2,IF(Tasks!$M$21=4,3,1)))</f>
        <v/>
      </c>
      <c r="U23" s="57">
        <f>IF(OR(Tasks!$M$21=0,Tasks!$E$21&gt;=U$7+7,Tasks!$F$21&lt;U$7),0,IF(U$7+3.5&lt;Tasks!$E$21+(Tasks!$F$21-Tasks!$E$21+1)*N(Tasks!$G$21),2,IF(Tasks!$M$21=4,3,1)))</f>
        <v/>
      </c>
      <c r="V23" s="57">
        <f>IF(OR(Tasks!$M$21=0,Tasks!$E$21&gt;=V$7+7,Tasks!$F$21&lt;V$7),0,IF(V$7+3.5&lt;Tasks!$E$21+(Tasks!$F$21-Tasks!$E$21+1)*N(Tasks!$G$21),2,IF(Tasks!$M$21=4,3,1)))</f>
        <v/>
      </c>
      <c r="W23" s="57">
        <f>IF(OR(Tasks!$M$21=0,Tasks!$E$21&gt;=W$7+7,Tasks!$F$21&lt;W$7),0,IF(W$7+3.5&lt;Tasks!$E$21+(Tasks!$F$21-Tasks!$E$21+1)*N(Tasks!$G$21),2,IF(Tasks!$M$21=4,3,1)))</f>
        <v/>
      </c>
      <c r="X23" s="57">
        <f>IF(OR(Tasks!$M$21=0,Tasks!$E$21&gt;=X$7+7,Tasks!$F$21&lt;X$7),0,IF(X$7+3.5&lt;Tasks!$E$21+(Tasks!$F$21-Tasks!$E$21+1)*N(Tasks!$G$21),2,IF(Tasks!$M$21=4,3,1)))</f>
        <v/>
      </c>
      <c r="Y23" s="57">
        <f>IF(OR(Tasks!$M$21=0,Tasks!$E$21&gt;=Y$7+7,Tasks!$F$21&lt;Y$7),0,IF(Y$7+3.5&lt;Tasks!$E$21+(Tasks!$F$21-Tasks!$E$21+1)*N(Tasks!$G$21),2,IF(Tasks!$M$21=4,3,1)))</f>
        <v/>
      </c>
      <c r="Z23" s="57">
        <f>IF(OR(Tasks!$M$21=0,Tasks!$E$21&gt;=Z$7+7,Tasks!$F$21&lt;Z$7),0,IF(Z$7+3.5&lt;Tasks!$E$21+(Tasks!$F$21-Tasks!$E$21+1)*N(Tasks!$G$21),2,IF(Tasks!$M$21=4,3,1)))</f>
        <v/>
      </c>
      <c r="AA23" s="57">
        <f>IF(OR(Tasks!$M$21=0,Tasks!$E$21&gt;=AA$7+7,Tasks!$F$21&lt;AA$7),0,IF(AA$7+3.5&lt;Tasks!$E$21+(Tasks!$F$21-Tasks!$E$21+1)*N(Tasks!$G$21),2,IF(Tasks!$M$21=4,3,1)))</f>
        <v/>
      </c>
      <c r="AB23" s="57">
        <f>IF(OR(Tasks!$M$21=0,Tasks!$E$21&gt;=AB$7+7,Tasks!$F$21&lt;AB$7),0,IF(AB$7+3.5&lt;Tasks!$E$21+(Tasks!$F$21-Tasks!$E$21+1)*N(Tasks!$G$21),2,IF(Tasks!$M$21=4,3,1)))</f>
        <v/>
      </c>
      <c r="AC23" s="57">
        <f>IF(OR(Tasks!$M$21=0,Tasks!$E$21&gt;=AC$7+7,Tasks!$F$21&lt;AC$7),0,IF(AC$7+3.5&lt;Tasks!$E$21+(Tasks!$F$21-Tasks!$E$21+1)*N(Tasks!$G$21),2,IF(Tasks!$M$21=4,3,1)))</f>
        <v/>
      </c>
      <c r="AD23" s="57">
        <f>IF(OR(Tasks!$M$21=0,Tasks!$E$21&gt;=AD$7+7,Tasks!$F$21&lt;AD$7),0,IF(AD$7+3.5&lt;Tasks!$E$21+(Tasks!$F$21-Tasks!$E$21+1)*N(Tasks!$G$21),2,IF(Tasks!$M$21=4,3,1)))</f>
        <v/>
      </c>
      <c r="AE23" s="57">
        <f>IF(OR(Tasks!$M$21=0,Tasks!$E$21&gt;=AE$7+7,Tasks!$F$21&lt;AE$7),0,IF(AE$7+3.5&lt;Tasks!$E$21+(Tasks!$F$21-Tasks!$E$21+1)*N(Tasks!$G$21),2,IF(Tasks!$M$21=4,3,1)))</f>
        <v/>
      </c>
      <c r="AF23" s="57">
        <f>IF(OR(Tasks!$M$21=0,Tasks!$E$21&gt;=AF$7+7,Tasks!$F$21&lt;AF$7),0,IF(AF$7+3.5&lt;Tasks!$E$21+(Tasks!$F$21-Tasks!$E$21+1)*N(Tasks!$G$21),2,IF(Tasks!$M$21=4,3,1)))</f>
        <v/>
      </c>
      <c r="AG23" s="57">
        <f>IF(OR(Tasks!$M$21=0,Tasks!$E$21&gt;=AG$7+7,Tasks!$F$21&lt;AG$7),0,IF(AG$7+3.5&lt;Tasks!$E$21+(Tasks!$F$21-Tasks!$E$21+1)*N(Tasks!$G$21),2,IF(Tasks!$M$21=4,3,1)))</f>
        <v/>
      </c>
      <c r="AH23" s="1" t="n"/>
    </row>
    <row r="24" ht="17" customHeight="1">
      <c r="A24" s="1" t="n"/>
      <c r="B24" s="53">
        <f>IF(Tasks!$C$22="","",Tasks!$A$22)</f>
        <v/>
      </c>
      <c r="C24" s="54">
        <f>IF(Tasks!$C$22="","",Tasks!$C$22)</f>
        <v/>
      </c>
      <c r="D24" s="33">
        <f>IF(Tasks!$C$22="","",Tasks!$D$22&amp;"")</f>
        <v/>
      </c>
      <c r="E24" s="55">
        <f>IF(N(Tasks!$E$22)=0,"",Tasks!$E$22)</f>
        <v/>
      </c>
      <c r="F24" s="55">
        <f>IF(N(Tasks!$F$22)=0,"",Tasks!$F$22)</f>
        <v/>
      </c>
      <c r="G24" s="56">
        <f>IF(Tasks!$C$22="","",N(Tasks!$G$22))</f>
        <v/>
      </c>
      <c r="H24" s="57">
        <f>IF(OR(Tasks!$M$22=0,Tasks!$E$22&gt;=H$7+7,Tasks!$F$22&lt;H$7),0,IF(H$7+3.5&lt;Tasks!$E$22+(Tasks!$F$22-Tasks!$E$22+1)*N(Tasks!$G$22),2,IF(Tasks!$M$22=4,3,1)))</f>
        <v/>
      </c>
      <c r="I24" s="57">
        <f>IF(OR(Tasks!$M$22=0,Tasks!$E$22&gt;=I$7+7,Tasks!$F$22&lt;I$7),0,IF(I$7+3.5&lt;Tasks!$E$22+(Tasks!$F$22-Tasks!$E$22+1)*N(Tasks!$G$22),2,IF(Tasks!$M$22=4,3,1)))</f>
        <v/>
      </c>
      <c r="J24" s="57">
        <f>IF(OR(Tasks!$M$22=0,Tasks!$E$22&gt;=J$7+7,Tasks!$F$22&lt;J$7),0,IF(J$7+3.5&lt;Tasks!$E$22+(Tasks!$F$22-Tasks!$E$22+1)*N(Tasks!$G$22),2,IF(Tasks!$M$22=4,3,1)))</f>
        <v/>
      </c>
      <c r="K24" s="57">
        <f>IF(OR(Tasks!$M$22=0,Tasks!$E$22&gt;=K$7+7,Tasks!$F$22&lt;K$7),0,IF(K$7+3.5&lt;Tasks!$E$22+(Tasks!$F$22-Tasks!$E$22+1)*N(Tasks!$G$22),2,IF(Tasks!$M$22=4,3,1)))</f>
        <v/>
      </c>
      <c r="L24" s="57">
        <f>IF(OR(Tasks!$M$22=0,Tasks!$E$22&gt;=L$7+7,Tasks!$F$22&lt;L$7),0,IF(L$7+3.5&lt;Tasks!$E$22+(Tasks!$F$22-Tasks!$E$22+1)*N(Tasks!$G$22),2,IF(Tasks!$M$22=4,3,1)))</f>
        <v/>
      </c>
      <c r="M24" s="57">
        <f>IF(OR(Tasks!$M$22=0,Tasks!$E$22&gt;=M$7+7,Tasks!$F$22&lt;M$7),0,IF(M$7+3.5&lt;Tasks!$E$22+(Tasks!$F$22-Tasks!$E$22+1)*N(Tasks!$G$22),2,IF(Tasks!$M$22=4,3,1)))</f>
        <v/>
      </c>
      <c r="N24" s="57">
        <f>IF(OR(Tasks!$M$22=0,Tasks!$E$22&gt;=N$7+7,Tasks!$F$22&lt;N$7),0,IF(N$7+3.5&lt;Tasks!$E$22+(Tasks!$F$22-Tasks!$E$22+1)*N(Tasks!$G$22),2,IF(Tasks!$M$22=4,3,1)))</f>
        <v/>
      </c>
      <c r="O24" s="57">
        <f>IF(OR(Tasks!$M$22=0,Tasks!$E$22&gt;=O$7+7,Tasks!$F$22&lt;O$7),0,IF(O$7+3.5&lt;Tasks!$E$22+(Tasks!$F$22-Tasks!$E$22+1)*N(Tasks!$G$22),2,IF(Tasks!$M$22=4,3,1)))</f>
        <v/>
      </c>
      <c r="P24" s="57">
        <f>IF(OR(Tasks!$M$22=0,Tasks!$E$22&gt;=P$7+7,Tasks!$F$22&lt;P$7),0,IF(P$7+3.5&lt;Tasks!$E$22+(Tasks!$F$22-Tasks!$E$22+1)*N(Tasks!$G$22),2,IF(Tasks!$M$22=4,3,1)))</f>
        <v/>
      </c>
      <c r="Q24" s="57">
        <f>IF(OR(Tasks!$M$22=0,Tasks!$E$22&gt;=Q$7+7,Tasks!$F$22&lt;Q$7),0,IF(Q$7+3.5&lt;Tasks!$E$22+(Tasks!$F$22-Tasks!$E$22+1)*N(Tasks!$G$22),2,IF(Tasks!$M$22=4,3,1)))</f>
        <v/>
      </c>
      <c r="R24" s="57">
        <f>IF(OR(Tasks!$M$22=0,Tasks!$E$22&gt;=R$7+7,Tasks!$F$22&lt;R$7),0,IF(R$7+3.5&lt;Tasks!$E$22+(Tasks!$F$22-Tasks!$E$22+1)*N(Tasks!$G$22),2,IF(Tasks!$M$22=4,3,1)))</f>
        <v/>
      </c>
      <c r="S24" s="57">
        <f>IF(OR(Tasks!$M$22=0,Tasks!$E$22&gt;=S$7+7,Tasks!$F$22&lt;S$7),0,IF(S$7+3.5&lt;Tasks!$E$22+(Tasks!$F$22-Tasks!$E$22+1)*N(Tasks!$G$22),2,IF(Tasks!$M$22=4,3,1)))</f>
        <v/>
      </c>
      <c r="T24" s="57">
        <f>IF(OR(Tasks!$M$22=0,Tasks!$E$22&gt;=T$7+7,Tasks!$F$22&lt;T$7),0,IF(T$7+3.5&lt;Tasks!$E$22+(Tasks!$F$22-Tasks!$E$22+1)*N(Tasks!$G$22),2,IF(Tasks!$M$22=4,3,1)))</f>
        <v/>
      </c>
      <c r="U24" s="57">
        <f>IF(OR(Tasks!$M$22=0,Tasks!$E$22&gt;=U$7+7,Tasks!$F$22&lt;U$7),0,IF(U$7+3.5&lt;Tasks!$E$22+(Tasks!$F$22-Tasks!$E$22+1)*N(Tasks!$G$22),2,IF(Tasks!$M$22=4,3,1)))</f>
        <v/>
      </c>
      <c r="V24" s="57">
        <f>IF(OR(Tasks!$M$22=0,Tasks!$E$22&gt;=V$7+7,Tasks!$F$22&lt;V$7),0,IF(V$7+3.5&lt;Tasks!$E$22+(Tasks!$F$22-Tasks!$E$22+1)*N(Tasks!$G$22),2,IF(Tasks!$M$22=4,3,1)))</f>
        <v/>
      </c>
      <c r="W24" s="57">
        <f>IF(OR(Tasks!$M$22=0,Tasks!$E$22&gt;=W$7+7,Tasks!$F$22&lt;W$7),0,IF(W$7+3.5&lt;Tasks!$E$22+(Tasks!$F$22-Tasks!$E$22+1)*N(Tasks!$G$22),2,IF(Tasks!$M$22=4,3,1)))</f>
        <v/>
      </c>
      <c r="X24" s="57">
        <f>IF(OR(Tasks!$M$22=0,Tasks!$E$22&gt;=X$7+7,Tasks!$F$22&lt;X$7),0,IF(X$7+3.5&lt;Tasks!$E$22+(Tasks!$F$22-Tasks!$E$22+1)*N(Tasks!$G$22),2,IF(Tasks!$M$22=4,3,1)))</f>
        <v/>
      </c>
      <c r="Y24" s="57">
        <f>IF(OR(Tasks!$M$22=0,Tasks!$E$22&gt;=Y$7+7,Tasks!$F$22&lt;Y$7),0,IF(Y$7+3.5&lt;Tasks!$E$22+(Tasks!$F$22-Tasks!$E$22+1)*N(Tasks!$G$22),2,IF(Tasks!$M$22=4,3,1)))</f>
        <v/>
      </c>
      <c r="Z24" s="57">
        <f>IF(OR(Tasks!$M$22=0,Tasks!$E$22&gt;=Z$7+7,Tasks!$F$22&lt;Z$7),0,IF(Z$7+3.5&lt;Tasks!$E$22+(Tasks!$F$22-Tasks!$E$22+1)*N(Tasks!$G$22),2,IF(Tasks!$M$22=4,3,1)))</f>
        <v/>
      </c>
      <c r="AA24" s="57">
        <f>IF(OR(Tasks!$M$22=0,Tasks!$E$22&gt;=AA$7+7,Tasks!$F$22&lt;AA$7),0,IF(AA$7+3.5&lt;Tasks!$E$22+(Tasks!$F$22-Tasks!$E$22+1)*N(Tasks!$G$22),2,IF(Tasks!$M$22=4,3,1)))</f>
        <v/>
      </c>
      <c r="AB24" s="57">
        <f>IF(OR(Tasks!$M$22=0,Tasks!$E$22&gt;=AB$7+7,Tasks!$F$22&lt;AB$7),0,IF(AB$7+3.5&lt;Tasks!$E$22+(Tasks!$F$22-Tasks!$E$22+1)*N(Tasks!$G$22),2,IF(Tasks!$M$22=4,3,1)))</f>
        <v/>
      </c>
      <c r="AC24" s="57">
        <f>IF(OR(Tasks!$M$22=0,Tasks!$E$22&gt;=AC$7+7,Tasks!$F$22&lt;AC$7),0,IF(AC$7+3.5&lt;Tasks!$E$22+(Tasks!$F$22-Tasks!$E$22+1)*N(Tasks!$G$22),2,IF(Tasks!$M$22=4,3,1)))</f>
        <v/>
      </c>
      <c r="AD24" s="57">
        <f>IF(OR(Tasks!$M$22=0,Tasks!$E$22&gt;=AD$7+7,Tasks!$F$22&lt;AD$7),0,IF(AD$7+3.5&lt;Tasks!$E$22+(Tasks!$F$22-Tasks!$E$22+1)*N(Tasks!$G$22),2,IF(Tasks!$M$22=4,3,1)))</f>
        <v/>
      </c>
      <c r="AE24" s="57">
        <f>IF(OR(Tasks!$M$22=0,Tasks!$E$22&gt;=AE$7+7,Tasks!$F$22&lt;AE$7),0,IF(AE$7+3.5&lt;Tasks!$E$22+(Tasks!$F$22-Tasks!$E$22+1)*N(Tasks!$G$22),2,IF(Tasks!$M$22=4,3,1)))</f>
        <v/>
      </c>
      <c r="AF24" s="57">
        <f>IF(OR(Tasks!$M$22=0,Tasks!$E$22&gt;=AF$7+7,Tasks!$F$22&lt;AF$7),0,IF(AF$7+3.5&lt;Tasks!$E$22+(Tasks!$F$22-Tasks!$E$22+1)*N(Tasks!$G$22),2,IF(Tasks!$M$22=4,3,1)))</f>
        <v/>
      </c>
      <c r="AG24" s="57">
        <f>IF(OR(Tasks!$M$22=0,Tasks!$E$22&gt;=AG$7+7,Tasks!$F$22&lt;AG$7),0,IF(AG$7+3.5&lt;Tasks!$E$22+(Tasks!$F$22-Tasks!$E$22+1)*N(Tasks!$G$22),2,IF(Tasks!$M$22=4,3,1)))</f>
        <v/>
      </c>
      <c r="AH24" s="1" t="n"/>
    </row>
    <row r="25" ht="17" customHeight="1">
      <c r="A25" s="1" t="n"/>
      <c r="B25" s="53">
        <f>IF(Tasks!$C$23="","",Tasks!$A$23)</f>
        <v/>
      </c>
      <c r="C25" s="54">
        <f>IF(Tasks!$C$23="","",Tasks!$C$23)</f>
        <v/>
      </c>
      <c r="D25" s="33">
        <f>IF(Tasks!$C$23="","",Tasks!$D$23&amp;"")</f>
        <v/>
      </c>
      <c r="E25" s="55">
        <f>IF(N(Tasks!$E$23)=0,"",Tasks!$E$23)</f>
        <v/>
      </c>
      <c r="F25" s="55">
        <f>IF(N(Tasks!$F$23)=0,"",Tasks!$F$23)</f>
        <v/>
      </c>
      <c r="G25" s="56">
        <f>IF(Tasks!$C$23="","",N(Tasks!$G$23))</f>
        <v/>
      </c>
      <c r="H25" s="57">
        <f>IF(OR(Tasks!$M$23=0,Tasks!$E$23&gt;=H$7+7,Tasks!$F$23&lt;H$7),0,IF(H$7+3.5&lt;Tasks!$E$23+(Tasks!$F$23-Tasks!$E$23+1)*N(Tasks!$G$23),2,IF(Tasks!$M$23=4,3,1)))</f>
        <v/>
      </c>
      <c r="I25" s="57">
        <f>IF(OR(Tasks!$M$23=0,Tasks!$E$23&gt;=I$7+7,Tasks!$F$23&lt;I$7),0,IF(I$7+3.5&lt;Tasks!$E$23+(Tasks!$F$23-Tasks!$E$23+1)*N(Tasks!$G$23),2,IF(Tasks!$M$23=4,3,1)))</f>
        <v/>
      </c>
      <c r="J25" s="57">
        <f>IF(OR(Tasks!$M$23=0,Tasks!$E$23&gt;=J$7+7,Tasks!$F$23&lt;J$7),0,IF(J$7+3.5&lt;Tasks!$E$23+(Tasks!$F$23-Tasks!$E$23+1)*N(Tasks!$G$23),2,IF(Tasks!$M$23=4,3,1)))</f>
        <v/>
      </c>
      <c r="K25" s="57">
        <f>IF(OR(Tasks!$M$23=0,Tasks!$E$23&gt;=K$7+7,Tasks!$F$23&lt;K$7),0,IF(K$7+3.5&lt;Tasks!$E$23+(Tasks!$F$23-Tasks!$E$23+1)*N(Tasks!$G$23),2,IF(Tasks!$M$23=4,3,1)))</f>
        <v/>
      </c>
      <c r="L25" s="57">
        <f>IF(OR(Tasks!$M$23=0,Tasks!$E$23&gt;=L$7+7,Tasks!$F$23&lt;L$7),0,IF(L$7+3.5&lt;Tasks!$E$23+(Tasks!$F$23-Tasks!$E$23+1)*N(Tasks!$G$23),2,IF(Tasks!$M$23=4,3,1)))</f>
        <v/>
      </c>
      <c r="M25" s="57">
        <f>IF(OR(Tasks!$M$23=0,Tasks!$E$23&gt;=M$7+7,Tasks!$F$23&lt;M$7),0,IF(M$7+3.5&lt;Tasks!$E$23+(Tasks!$F$23-Tasks!$E$23+1)*N(Tasks!$G$23),2,IF(Tasks!$M$23=4,3,1)))</f>
        <v/>
      </c>
      <c r="N25" s="57">
        <f>IF(OR(Tasks!$M$23=0,Tasks!$E$23&gt;=N$7+7,Tasks!$F$23&lt;N$7),0,IF(N$7+3.5&lt;Tasks!$E$23+(Tasks!$F$23-Tasks!$E$23+1)*N(Tasks!$G$23),2,IF(Tasks!$M$23=4,3,1)))</f>
        <v/>
      </c>
      <c r="O25" s="57">
        <f>IF(OR(Tasks!$M$23=0,Tasks!$E$23&gt;=O$7+7,Tasks!$F$23&lt;O$7),0,IF(O$7+3.5&lt;Tasks!$E$23+(Tasks!$F$23-Tasks!$E$23+1)*N(Tasks!$G$23),2,IF(Tasks!$M$23=4,3,1)))</f>
        <v/>
      </c>
      <c r="P25" s="57">
        <f>IF(OR(Tasks!$M$23=0,Tasks!$E$23&gt;=P$7+7,Tasks!$F$23&lt;P$7),0,IF(P$7+3.5&lt;Tasks!$E$23+(Tasks!$F$23-Tasks!$E$23+1)*N(Tasks!$G$23),2,IF(Tasks!$M$23=4,3,1)))</f>
        <v/>
      </c>
      <c r="Q25" s="57">
        <f>IF(OR(Tasks!$M$23=0,Tasks!$E$23&gt;=Q$7+7,Tasks!$F$23&lt;Q$7),0,IF(Q$7+3.5&lt;Tasks!$E$23+(Tasks!$F$23-Tasks!$E$23+1)*N(Tasks!$G$23),2,IF(Tasks!$M$23=4,3,1)))</f>
        <v/>
      </c>
      <c r="R25" s="57">
        <f>IF(OR(Tasks!$M$23=0,Tasks!$E$23&gt;=R$7+7,Tasks!$F$23&lt;R$7),0,IF(R$7+3.5&lt;Tasks!$E$23+(Tasks!$F$23-Tasks!$E$23+1)*N(Tasks!$G$23),2,IF(Tasks!$M$23=4,3,1)))</f>
        <v/>
      </c>
      <c r="S25" s="57">
        <f>IF(OR(Tasks!$M$23=0,Tasks!$E$23&gt;=S$7+7,Tasks!$F$23&lt;S$7),0,IF(S$7+3.5&lt;Tasks!$E$23+(Tasks!$F$23-Tasks!$E$23+1)*N(Tasks!$G$23),2,IF(Tasks!$M$23=4,3,1)))</f>
        <v/>
      </c>
      <c r="T25" s="57">
        <f>IF(OR(Tasks!$M$23=0,Tasks!$E$23&gt;=T$7+7,Tasks!$F$23&lt;T$7),0,IF(T$7+3.5&lt;Tasks!$E$23+(Tasks!$F$23-Tasks!$E$23+1)*N(Tasks!$G$23),2,IF(Tasks!$M$23=4,3,1)))</f>
        <v/>
      </c>
      <c r="U25" s="57">
        <f>IF(OR(Tasks!$M$23=0,Tasks!$E$23&gt;=U$7+7,Tasks!$F$23&lt;U$7),0,IF(U$7+3.5&lt;Tasks!$E$23+(Tasks!$F$23-Tasks!$E$23+1)*N(Tasks!$G$23),2,IF(Tasks!$M$23=4,3,1)))</f>
        <v/>
      </c>
      <c r="V25" s="57">
        <f>IF(OR(Tasks!$M$23=0,Tasks!$E$23&gt;=V$7+7,Tasks!$F$23&lt;V$7),0,IF(V$7+3.5&lt;Tasks!$E$23+(Tasks!$F$23-Tasks!$E$23+1)*N(Tasks!$G$23),2,IF(Tasks!$M$23=4,3,1)))</f>
        <v/>
      </c>
      <c r="W25" s="57">
        <f>IF(OR(Tasks!$M$23=0,Tasks!$E$23&gt;=W$7+7,Tasks!$F$23&lt;W$7),0,IF(W$7+3.5&lt;Tasks!$E$23+(Tasks!$F$23-Tasks!$E$23+1)*N(Tasks!$G$23),2,IF(Tasks!$M$23=4,3,1)))</f>
        <v/>
      </c>
      <c r="X25" s="57">
        <f>IF(OR(Tasks!$M$23=0,Tasks!$E$23&gt;=X$7+7,Tasks!$F$23&lt;X$7),0,IF(X$7+3.5&lt;Tasks!$E$23+(Tasks!$F$23-Tasks!$E$23+1)*N(Tasks!$G$23),2,IF(Tasks!$M$23=4,3,1)))</f>
        <v/>
      </c>
      <c r="Y25" s="57">
        <f>IF(OR(Tasks!$M$23=0,Tasks!$E$23&gt;=Y$7+7,Tasks!$F$23&lt;Y$7),0,IF(Y$7+3.5&lt;Tasks!$E$23+(Tasks!$F$23-Tasks!$E$23+1)*N(Tasks!$G$23),2,IF(Tasks!$M$23=4,3,1)))</f>
        <v/>
      </c>
      <c r="Z25" s="57">
        <f>IF(OR(Tasks!$M$23=0,Tasks!$E$23&gt;=Z$7+7,Tasks!$F$23&lt;Z$7),0,IF(Z$7+3.5&lt;Tasks!$E$23+(Tasks!$F$23-Tasks!$E$23+1)*N(Tasks!$G$23),2,IF(Tasks!$M$23=4,3,1)))</f>
        <v/>
      </c>
      <c r="AA25" s="57">
        <f>IF(OR(Tasks!$M$23=0,Tasks!$E$23&gt;=AA$7+7,Tasks!$F$23&lt;AA$7),0,IF(AA$7+3.5&lt;Tasks!$E$23+(Tasks!$F$23-Tasks!$E$23+1)*N(Tasks!$G$23),2,IF(Tasks!$M$23=4,3,1)))</f>
        <v/>
      </c>
      <c r="AB25" s="57">
        <f>IF(OR(Tasks!$M$23=0,Tasks!$E$23&gt;=AB$7+7,Tasks!$F$23&lt;AB$7),0,IF(AB$7+3.5&lt;Tasks!$E$23+(Tasks!$F$23-Tasks!$E$23+1)*N(Tasks!$G$23),2,IF(Tasks!$M$23=4,3,1)))</f>
        <v/>
      </c>
      <c r="AC25" s="57">
        <f>IF(OR(Tasks!$M$23=0,Tasks!$E$23&gt;=AC$7+7,Tasks!$F$23&lt;AC$7),0,IF(AC$7+3.5&lt;Tasks!$E$23+(Tasks!$F$23-Tasks!$E$23+1)*N(Tasks!$G$23),2,IF(Tasks!$M$23=4,3,1)))</f>
        <v/>
      </c>
      <c r="AD25" s="57">
        <f>IF(OR(Tasks!$M$23=0,Tasks!$E$23&gt;=AD$7+7,Tasks!$F$23&lt;AD$7),0,IF(AD$7+3.5&lt;Tasks!$E$23+(Tasks!$F$23-Tasks!$E$23+1)*N(Tasks!$G$23),2,IF(Tasks!$M$23=4,3,1)))</f>
        <v/>
      </c>
      <c r="AE25" s="57">
        <f>IF(OR(Tasks!$M$23=0,Tasks!$E$23&gt;=AE$7+7,Tasks!$F$23&lt;AE$7),0,IF(AE$7+3.5&lt;Tasks!$E$23+(Tasks!$F$23-Tasks!$E$23+1)*N(Tasks!$G$23),2,IF(Tasks!$M$23=4,3,1)))</f>
        <v/>
      </c>
      <c r="AF25" s="57">
        <f>IF(OR(Tasks!$M$23=0,Tasks!$E$23&gt;=AF$7+7,Tasks!$F$23&lt;AF$7),0,IF(AF$7+3.5&lt;Tasks!$E$23+(Tasks!$F$23-Tasks!$E$23+1)*N(Tasks!$G$23),2,IF(Tasks!$M$23=4,3,1)))</f>
        <v/>
      </c>
      <c r="AG25" s="57">
        <f>IF(OR(Tasks!$M$23=0,Tasks!$E$23&gt;=AG$7+7,Tasks!$F$23&lt;AG$7),0,IF(AG$7+3.5&lt;Tasks!$E$23+(Tasks!$F$23-Tasks!$E$23+1)*N(Tasks!$G$23),2,IF(Tasks!$M$23=4,3,1)))</f>
        <v/>
      </c>
      <c r="AH25" s="1" t="n"/>
    </row>
    <row r="26" ht="17" customHeight="1">
      <c r="A26" s="1" t="n"/>
      <c r="B26" s="53">
        <f>IF(Tasks!$C$24="","",Tasks!$A$24)</f>
        <v/>
      </c>
      <c r="C26" s="54">
        <f>IF(Tasks!$C$24="","",Tasks!$C$24)</f>
        <v/>
      </c>
      <c r="D26" s="33">
        <f>IF(Tasks!$C$24="","",Tasks!$D$24&amp;"")</f>
        <v/>
      </c>
      <c r="E26" s="55">
        <f>IF(N(Tasks!$E$24)=0,"",Tasks!$E$24)</f>
        <v/>
      </c>
      <c r="F26" s="55">
        <f>IF(N(Tasks!$F$24)=0,"",Tasks!$F$24)</f>
        <v/>
      </c>
      <c r="G26" s="56">
        <f>IF(Tasks!$C$24="","",N(Tasks!$G$24))</f>
        <v/>
      </c>
      <c r="H26" s="57">
        <f>IF(OR(Tasks!$M$24=0,Tasks!$E$24&gt;=H$7+7,Tasks!$F$24&lt;H$7),0,IF(H$7+3.5&lt;Tasks!$E$24+(Tasks!$F$24-Tasks!$E$24+1)*N(Tasks!$G$24),2,IF(Tasks!$M$24=4,3,1)))</f>
        <v/>
      </c>
      <c r="I26" s="57">
        <f>IF(OR(Tasks!$M$24=0,Tasks!$E$24&gt;=I$7+7,Tasks!$F$24&lt;I$7),0,IF(I$7+3.5&lt;Tasks!$E$24+(Tasks!$F$24-Tasks!$E$24+1)*N(Tasks!$G$24),2,IF(Tasks!$M$24=4,3,1)))</f>
        <v/>
      </c>
      <c r="J26" s="57">
        <f>IF(OR(Tasks!$M$24=0,Tasks!$E$24&gt;=J$7+7,Tasks!$F$24&lt;J$7),0,IF(J$7+3.5&lt;Tasks!$E$24+(Tasks!$F$24-Tasks!$E$24+1)*N(Tasks!$G$24),2,IF(Tasks!$M$24=4,3,1)))</f>
        <v/>
      </c>
      <c r="K26" s="57">
        <f>IF(OR(Tasks!$M$24=0,Tasks!$E$24&gt;=K$7+7,Tasks!$F$24&lt;K$7),0,IF(K$7+3.5&lt;Tasks!$E$24+(Tasks!$F$24-Tasks!$E$24+1)*N(Tasks!$G$24),2,IF(Tasks!$M$24=4,3,1)))</f>
        <v/>
      </c>
      <c r="L26" s="57">
        <f>IF(OR(Tasks!$M$24=0,Tasks!$E$24&gt;=L$7+7,Tasks!$F$24&lt;L$7),0,IF(L$7+3.5&lt;Tasks!$E$24+(Tasks!$F$24-Tasks!$E$24+1)*N(Tasks!$G$24),2,IF(Tasks!$M$24=4,3,1)))</f>
        <v/>
      </c>
      <c r="M26" s="57">
        <f>IF(OR(Tasks!$M$24=0,Tasks!$E$24&gt;=M$7+7,Tasks!$F$24&lt;M$7),0,IF(M$7+3.5&lt;Tasks!$E$24+(Tasks!$F$24-Tasks!$E$24+1)*N(Tasks!$G$24),2,IF(Tasks!$M$24=4,3,1)))</f>
        <v/>
      </c>
      <c r="N26" s="57">
        <f>IF(OR(Tasks!$M$24=0,Tasks!$E$24&gt;=N$7+7,Tasks!$F$24&lt;N$7),0,IF(N$7+3.5&lt;Tasks!$E$24+(Tasks!$F$24-Tasks!$E$24+1)*N(Tasks!$G$24),2,IF(Tasks!$M$24=4,3,1)))</f>
        <v/>
      </c>
      <c r="O26" s="57">
        <f>IF(OR(Tasks!$M$24=0,Tasks!$E$24&gt;=O$7+7,Tasks!$F$24&lt;O$7),0,IF(O$7+3.5&lt;Tasks!$E$24+(Tasks!$F$24-Tasks!$E$24+1)*N(Tasks!$G$24),2,IF(Tasks!$M$24=4,3,1)))</f>
        <v/>
      </c>
      <c r="P26" s="57">
        <f>IF(OR(Tasks!$M$24=0,Tasks!$E$24&gt;=P$7+7,Tasks!$F$24&lt;P$7),0,IF(P$7+3.5&lt;Tasks!$E$24+(Tasks!$F$24-Tasks!$E$24+1)*N(Tasks!$G$24),2,IF(Tasks!$M$24=4,3,1)))</f>
        <v/>
      </c>
      <c r="Q26" s="57">
        <f>IF(OR(Tasks!$M$24=0,Tasks!$E$24&gt;=Q$7+7,Tasks!$F$24&lt;Q$7),0,IF(Q$7+3.5&lt;Tasks!$E$24+(Tasks!$F$24-Tasks!$E$24+1)*N(Tasks!$G$24),2,IF(Tasks!$M$24=4,3,1)))</f>
        <v/>
      </c>
      <c r="R26" s="57">
        <f>IF(OR(Tasks!$M$24=0,Tasks!$E$24&gt;=R$7+7,Tasks!$F$24&lt;R$7),0,IF(R$7+3.5&lt;Tasks!$E$24+(Tasks!$F$24-Tasks!$E$24+1)*N(Tasks!$G$24),2,IF(Tasks!$M$24=4,3,1)))</f>
        <v/>
      </c>
      <c r="S26" s="57">
        <f>IF(OR(Tasks!$M$24=0,Tasks!$E$24&gt;=S$7+7,Tasks!$F$24&lt;S$7),0,IF(S$7+3.5&lt;Tasks!$E$24+(Tasks!$F$24-Tasks!$E$24+1)*N(Tasks!$G$24),2,IF(Tasks!$M$24=4,3,1)))</f>
        <v/>
      </c>
      <c r="T26" s="57">
        <f>IF(OR(Tasks!$M$24=0,Tasks!$E$24&gt;=T$7+7,Tasks!$F$24&lt;T$7),0,IF(T$7+3.5&lt;Tasks!$E$24+(Tasks!$F$24-Tasks!$E$24+1)*N(Tasks!$G$24),2,IF(Tasks!$M$24=4,3,1)))</f>
        <v/>
      </c>
      <c r="U26" s="57">
        <f>IF(OR(Tasks!$M$24=0,Tasks!$E$24&gt;=U$7+7,Tasks!$F$24&lt;U$7),0,IF(U$7+3.5&lt;Tasks!$E$24+(Tasks!$F$24-Tasks!$E$24+1)*N(Tasks!$G$24),2,IF(Tasks!$M$24=4,3,1)))</f>
        <v/>
      </c>
      <c r="V26" s="57">
        <f>IF(OR(Tasks!$M$24=0,Tasks!$E$24&gt;=V$7+7,Tasks!$F$24&lt;V$7),0,IF(V$7+3.5&lt;Tasks!$E$24+(Tasks!$F$24-Tasks!$E$24+1)*N(Tasks!$G$24),2,IF(Tasks!$M$24=4,3,1)))</f>
        <v/>
      </c>
      <c r="W26" s="57">
        <f>IF(OR(Tasks!$M$24=0,Tasks!$E$24&gt;=W$7+7,Tasks!$F$24&lt;W$7),0,IF(W$7+3.5&lt;Tasks!$E$24+(Tasks!$F$24-Tasks!$E$24+1)*N(Tasks!$G$24),2,IF(Tasks!$M$24=4,3,1)))</f>
        <v/>
      </c>
      <c r="X26" s="57">
        <f>IF(OR(Tasks!$M$24=0,Tasks!$E$24&gt;=X$7+7,Tasks!$F$24&lt;X$7),0,IF(X$7+3.5&lt;Tasks!$E$24+(Tasks!$F$24-Tasks!$E$24+1)*N(Tasks!$G$24),2,IF(Tasks!$M$24=4,3,1)))</f>
        <v/>
      </c>
      <c r="Y26" s="57">
        <f>IF(OR(Tasks!$M$24=0,Tasks!$E$24&gt;=Y$7+7,Tasks!$F$24&lt;Y$7),0,IF(Y$7+3.5&lt;Tasks!$E$24+(Tasks!$F$24-Tasks!$E$24+1)*N(Tasks!$G$24),2,IF(Tasks!$M$24=4,3,1)))</f>
        <v/>
      </c>
      <c r="Z26" s="57">
        <f>IF(OR(Tasks!$M$24=0,Tasks!$E$24&gt;=Z$7+7,Tasks!$F$24&lt;Z$7),0,IF(Z$7+3.5&lt;Tasks!$E$24+(Tasks!$F$24-Tasks!$E$24+1)*N(Tasks!$G$24),2,IF(Tasks!$M$24=4,3,1)))</f>
        <v/>
      </c>
      <c r="AA26" s="57">
        <f>IF(OR(Tasks!$M$24=0,Tasks!$E$24&gt;=AA$7+7,Tasks!$F$24&lt;AA$7),0,IF(AA$7+3.5&lt;Tasks!$E$24+(Tasks!$F$24-Tasks!$E$24+1)*N(Tasks!$G$24),2,IF(Tasks!$M$24=4,3,1)))</f>
        <v/>
      </c>
      <c r="AB26" s="57">
        <f>IF(OR(Tasks!$M$24=0,Tasks!$E$24&gt;=AB$7+7,Tasks!$F$24&lt;AB$7),0,IF(AB$7+3.5&lt;Tasks!$E$24+(Tasks!$F$24-Tasks!$E$24+1)*N(Tasks!$G$24),2,IF(Tasks!$M$24=4,3,1)))</f>
        <v/>
      </c>
      <c r="AC26" s="57">
        <f>IF(OR(Tasks!$M$24=0,Tasks!$E$24&gt;=AC$7+7,Tasks!$F$24&lt;AC$7),0,IF(AC$7+3.5&lt;Tasks!$E$24+(Tasks!$F$24-Tasks!$E$24+1)*N(Tasks!$G$24),2,IF(Tasks!$M$24=4,3,1)))</f>
        <v/>
      </c>
      <c r="AD26" s="57">
        <f>IF(OR(Tasks!$M$24=0,Tasks!$E$24&gt;=AD$7+7,Tasks!$F$24&lt;AD$7),0,IF(AD$7+3.5&lt;Tasks!$E$24+(Tasks!$F$24-Tasks!$E$24+1)*N(Tasks!$G$24),2,IF(Tasks!$M$24=4,3,1)))</f>
        <v/>
      </c>
      <c r="AE26" s="57">
        <f>IF(OR(Tasks!$M$24=0,Tasks!$E$24&gt;=AE$7+7,Tasks!$F$24&lt;AE$7),0,IF(AE$7+3.5&lt;Tasks!$E$24+(Tasks!$F$24-Tasks!$E$24+1)*N(Tasks!$G$24),2,IF(Tasks!$M$24=4,3,1)))</f>
        <v/>
      </c>
      <c r="AF26" s="57">
        <f>IF(OR(Tasks!$M$24=0,Tasks!$E$24&gt;=AF$7+7,Tasks!$F$24&lt;AF$7),0,IF(AF$7+3.5&lt;Tasks!$E$24+(Tasks!$F$24-Tasks!$E$24+1)*N(Tasks!$G$24),2,IF(Tasks!$M$24=4,3,1)))</f>
        <v/>
      </c>
      <c r="AG26" s="57">
        <f>IF(OR(Tasks!$M$24=0,Tasks!$E$24&gt;=AG$7+7,Tasks!$F$24&lt;AG$7),0,IF(AG$7+3.5&lt;Tasks!$E$24+(Tasks!$F$24-Tasks!$E$24+1)*N(Tasks!$G$24),2,IF(Tasks!$M$24=4,3,1)))</f>
        <v/>
      </c>
      <c r="AH26" s="1" t="n"/>
    </row>
    <row r="27" ht="17" customHeight="1">
      <c r="A27" s="1" t="n"/>
      <c r="B27" s="53">
        <f>IF(Tasks!$C$25="","",Tasks!$A$25)</f>
        <v/>
      </c>
      <c r="C27" s="54">
        <f>IF(Tasks!$C$25="","",Tasks!$C$25)</f>
        <v/>
      </c>
      <c r="D27" s="33">
        <f>IF(Tasks!$C$25="","",Tasks!$D$25&amp;"")</f>
        <v/>
      </c>
      <c r="E27" s="55">
        <f>IF(N(Tasks!$E$25)=0,"",Tasks!$E$25)</f>
        <v/>
      </c>
      <c r="F27" s="55">
        <f>IF(N(Tasks!$F$25)=0,"",Tasks!$F$25)</f>
        <v/>
      </c>
      <c r="G27" s="56">
        <f>IF(Tasks!$C$25="","",N(Tasks!$G$25))</f>
        <v/>
      </c>
      <c r="H27" s="57">
        <f>IF(OR(Tasks!$M$25=0,Tasks!$E$25&gt;=H$7+7,Tasks!$F$25&lt;H$7),0,IF(H$7+3.5&lt;Tasks!$E$25+(Tasks!$F$25-Tasks!$E$25+1)*N(Tasks!$G$25),2,IF(Tasks!$M$25=4,3,1)))</f>
        <v/>
      </c>
      <c r="I27" s="57">
        <f>IF(OR(Tasks!$M$25=0,Tasks!$E$25&gt;=I$7+7,Tasks!$F$25&lt;I$7),0,IF(I$7+3.5&lt;Tasks!$E$25+(Tasks!$F$25-Tasks!$E$25+1)*N(Tasks!$G$25),2,IF(Tasks!$M$25=4,3,1)))</f>
        <v/>
      </c>
      <c r="J27" s="57">
        <f>IF(OR(Tasks!$M$25=0,Tasks!$E$25&gt;=J$7+7,Tasks!$F$25&lt;J$7),0,IF(J$7+3.5&lt;Tasks!$E$25+(Tasks!$F$25-Tasks!$E$25+1)*N(Tasks!$G$25),2,IF(Tasks!$M$25=4,3,1)))</f>
        <v/>
      </c>
      <c r="K27" s="57">
        <f>IF(OR(Tasks!$M$25=0,Tasks!$E$25&gt;=K$7+7,Tasks!$F$25&lt;K$7),0,IF(K$7+3.5&lt;Tasks!$E$25+(Tasks!$F$25-Tasks!$E$25+1)*N(Tasks!$G$25),2,IF(Tasks!$M$25=4,3,1)))</f>
        <v/>
      </c>
      <c r="L27" s="57">
        <f>IF(OR(Tasks!$M$25=0,Tasks!$E$25&gt;=L$7+7,Tasks!$F$25&lt;L$7),0,IF(L$7+3.5&lt;Tasks!$E$25+(Tasks!$F$25-Tasks!$E$25+1)*N(Tasks!$G$25),2,IF(Tasks!$M$25=4,3,1)))</f>
        <v/>
      </c>
      <c r="M27" s="57">
        <f>IF(OR(Tasks!$M$25=0,Tasks!$E$25&gt;=M$7+7,Tasks!$F$25&lt;M$7),0,IF(M$7+3.5&lt;Tasks!$E$25+(Tasks!$F$25-Tasks!$E$25+1)*N(Tasks!$G$25),2,IF(Tasks!$M$25=4,3,1)))</f>
        <v/>
      </c>
      <c r="N27" s="57">
        <f>IF(OR(Tasks!$M$25=0,Tasks!$E$25&gt;=N$7+7,Tasks!$F$25&lt;N$7),0,IF(N$7+3.5&lt;Tasks!$E$25+(Tasks!$F$25-Tasks!$E$25+1)*N(Tasks!$G$25),2,IF(Tasks!$M$25=4,3,1)))</f>
        <v/>
      </c>
      <c r="O27" s="57">
        <f>IF(OR(Tasks!$M$25=0,Tasks!$E$25&gt;=O$7+7,Tasks!$F$25&lt;O$7),0,IF(O$7+3.5&lt;Tasks!$E$25+(Tasks!$F$25-Tasks!$E$25+1)*N(Tasks!$G$25),2,IF(Tasks!$M$25=4,3,1)))</f>
        <v/>
      </c>
      <c r="P27" s="57">
        <f>IF(OR(Tasks!$M$25=0,Tasks!$E$25&gt;=P$7+7,Tasks!$F$25&lt;P$7),0,IF(P$7+3.5&lt;Tasks!$E$25+(Tasks!$F$25-Tasks!$E$25+1)*N(Tasks!$G$25),2,IF(Tasks!$M$25=4,3,1)))</f>
        <v/>
      </c>
      <c r="Q27" s="57">
        <f>IF(OR(Tasks!$M$25=0,Tasks!$E$25&gt;=Q$7+7,Tasks!$F$25&lt;Q$7),0,IF(Q$7+3.5&lt;Tasks!$E$25+(Tasks!$F$25-Tasks!$E$25+1)*N(Tasks!$G$25),2,IF(Tasks!$M$25=4,3,1)))</f>
        <v/>
      </c>
      <c r="R27" s="57">
        <f>IF(OR(Tasks!$M$25=0,Tasks!$E$25&gt;=R$7+7,Tasks!$F$25&lt;R$7),0,IF(R$7+3.5&lt;Tasks!$E$25+(Tasks!$F$25-Tasks!$E$25+1)*N(Tasks!$G$25),2,IF(Tasks!$M$25=4,3,1)))</f>
        <v/>
      </c>
      <c r="S27" s="57">
        <f>IF(OR(Tasks!$M$25=0,Tasks!$E$25&gt;=S$7+7,Tasks!$F$25&lt;S$7),0,IF(S$7+3.5&lt;Tasks!$E$25+(Tasks!$F$25-Tasks!$E$25+1)*N(Tasks!$G$25),2,IF(Tasks!$M$25=4,3,1)))</f>
        <v/>
      </c>
      <c r="T27" s="57">
        <f>IF(OR(Tasks!$M$25=0,Tasks!$E$25&gt;=T$7+7,Tasks!$F$25&lt;T$7),0,IF(T$7+3.5&lt;Tasks!$E$25+(Tasks!$F$25-Tasks!$E$25+1)*N(Tasks!$G$25),2,IF(Tasks!$M$25=4,3,1)))</f>
        <v/>
      </c>
      <c r="U27" s="57">
        <f>IF(OR(Tasks!$M$25=0,Tasks!$E$25&gt;=U$7+7,Tasks!$F$25&lt;U$7),0,IF(U$7+3.5&lt;Tasks!$E$25+(Tasks!$F$25-Tasks!$E$25+1)*N(Tasks!$G$25),2,IF(Tasks!$M$25=4,3,1)))</f>
        <v/>
      </c>
      <c r="V27" s="57">
        <f>IF(OR(Tasks!$M$25=0,Tasks!$E$25&gt;=V$7+7,Tasks!$F$25&lt;V$7),0,IF(V$7+3.5&lt;Tasks!$E$25+(Tasks!$F$25-Tasks!$E$25+1)*N(Tasks!$G$25),2,IF(Tasks!$M$25=4,3,1)))</f>
        <v/>
      </c>
      <c r="W27" s="57">
        <f>IF(OR(Tasks!$M$25=0,Tasks!$E$25&gt;=W$7+7,Tasks!$F$25&lt;W$7),0,IF(W$7+3.5&lt;Tasks!$E$25+(Tasks!$F$25-Tasks!$E$25+1)*N(Tasks!$G$25),2,IF(Tasks!$M$25=4,3,1)))</f>
        <v/>
      </c>
      <c r="X27" s="57">
        <f>IF(OR(Tasks!$M$25=0,Tasks!$E$25&gt;=X$7+7,Tasks!$F$25&lt;X$7),0,IF(X$7+3.5&lt;Tasks!$E$25+(Tasks!$F$25-Tasks!$E$25+1)*N(Tasks!$G$25),2,IF(Tasks!$M$25=4,3,1)))</f>
        <v/>
      </c>
      <c r="Y27" s="57">
        <f>IF(OR(Tasks!$M$25=0,Tasks!$E$25&gt;=Y$7+7,Tasks!$F$25&lt;Y$7),0,IF(Y$7+3.5&lt;Tasks!$E$25+(Tasks!$F$25-Tasks!$E$25+1)*N(Tasks!$G$25),2,IF(Tasks!$M$25=4,3,1)))</f>
        <v/>
      </c>
      <c r="Z27" s="57">
        <f>IF(OR(Tasks!$M$25=0,Tasks!$E$25&gt;=Z$7+7,Tasks!$F$25&lt;Z$7),0,IF(Z$7+3.5&lt;Tasks!$E$25+(Tasks!$F$25-Tasks!$E$25+1)*N(Tasks!$G$25),2,IF(Tasks!$M$25=4,3,1)))</f>
        <v/>
      </c>
      <c r="AA27" s="57">
        <f>IF(OR(Tasks!$M$25=0,Tasks!$E$25&gt;=AA$7+7,Tasks!$F$25&lt;AA$7),0,IF(AA$7+3.5&lt;Tasks!$E$25+(Tasks!$F$25-Tasks!$E$25+1)*N(Tasks!$G$25),2,IF(Tasks!$M$25=4,3,1)))</f>
        <v/>
      </c>
      <c r="AB27" s="57">
        <f>IF(OR(Tasks!$M$25=0,Tasks!$E$25&gt;=AB$7+7,Tasks!$F$25&lt;AB$7),0,IF(AB$7+3.5&lt;Tasks!$E$25+(Tasks!$F$25-Tasks!$E$25+1)*N(Tasks!$G$25),2,IF(Tasks!$M$25=4,3,1)))</f>
        <v/>
      </c>
      <c r="AC27" s="57">
        <f>IF(OR(Tasks!$M$25=0,Tasks!$E$25&gt;=AC$7+7,Tasks!$F$25&lt;AC$7),0,IF(AC$7+3.5&lt;Tasks!$E$25+(Tasks!$F$25-Tasks!$E$25+1)*N(Tasks!$G$25),2,IF(Tasks!$M$25=4,3,1)))</f>
        <v/>
      </c>
      <c r="AD27" s="57">
        <f>IF(OR(Tasks!$M$25=0,Tasks!$E$25&gt;=AD$7+7,Tasks!$F$25&lt;AD$7),0,IF(AD$7+3.5&lt;Tasks!$E$25+(Tasks!$F$25-Tasks!$E$25+1)*N(Tasks!$G$25),2,IF(Tasks!$M$25=4,3,1)))</f>
        <v/>
      </c>
      <c r="AE27" s="57">
        <f>IF(OR(Tasks!$M$25=0,Tasks!$E$25&gt;=AE$7+7,Tasks!$F$25&lt;AE$7),0,IF(AE$7+3.5&lt;Tasks!$E$25+(Tasks!$F$25-Tasks!$E$25+1)*N(Tasks!$G$25),2,IF(Tasks!$M$25=4,3,1)))</f>
        <v/>
      </c>
      <c r="AF27" s="57">
        <f>IF(OR(Tasks!$M$25=0,Tasks!$E$25&gt;=AF$7+7,Tasks!$F$25&lt;AF$7),0,IF(AF$7+3.5&lt;Tasks!$E$25+(Tasks!$F$25-Tasks!$E$25+1)*N(Tasks!$G$25),2,IF(Tasks!$M$25=4,3,1)))</f>
        <v/>
      </c>
      <c r="AG27" s="57">
        <f>IF(OR(Tasks!$M$25=0,Tasks!$E$25&gt;=AG$7+7,Tasks!$F$25&lt;AG$7),0,IF(AG$7+3.5&lt;Tasks!$E$25+(Tasks!$F$25-Tasks!$E$25+1)*N(Tasks!$G$25),2,IF(Tasks!$M$25=4,3,1)))</f>
        <v/>
      </c>
      <c r="AH27" s="1" t="n"/>
    </row>
    <row r="28" ht="17" customHeight="1">
      <c r="A28" s="1" t="n"/>
      <c r="B28" s="53">
        <f>IF(Tasks!$C$26="","",Tasks!$A$26)</f>
        <v/>
      </c>
      <c r="C28" s="54">
        <f>IF(Tasks!$C$26="","",Tasks!$C$26)</f>
        <v/>
      </c>
      <c r="D28" s="33">
        <f>IF(Tasks!$C$26="","",Tasks!$D$26&amp;"")</f>
        <v/>
      </c>
      <c r="E28" s="55">
        <f>IF(N(Tasks!$E$26)=0,"",Tasks!$E$26)</f>
        <v/>
      </c>
      <c r="F28" s="55">
        <f>IF(N(Tasks!$F$26)=0,"",Tasks!$F$26)</f>
        <v/>
      </c>
      <c r="G28" s="56">
        <f>IF(Tasks!$C$26="","",N(Tasks!$G$26))</f>
        <v/>
      </c>
      <c r="H28" s="57">
        <f>IF(OR(Tasks!$M$26=0,Tasks!$E$26&gt;=H$7+7,Tasks!$F$26&lt;H$7),0,IF(H$7+3.5&lt;Tasks!$E$26+(Tasks!$F$26-Tasks!$E$26+1)*N(Tasks!$G$26),2,IF(Tasks!$M$26=4,3,1)))</f>
        <v/>
      </c>
      <c r="I28" s="57">
        <f>IF(OR(Tasks!$M$26=0,Tasks!$E$26&gt;=I$7+7,Tasks!$F$26&lt;I$7),0,IF(I$7+3.5&lt;Tasks!$E$26+(Tasks!$F$26-Tasks!$E$26+1)*N(Tasks!$G$26),2,IF(Tasks!$M$26=4,3,1)))</f>
        <v/>
      </c>
      <c r="J28" s="57">
        <f>IF(OR(Tasks!$M$26=0,Tasks!$E$26&gt;=J$7+7,Tasks!$F$26&lt;J$7),0,IF(J$7+3.5&lt;Tasks!$E$26+(Tasks!$F$26-Tasks!$E$26+1)*N(Tasks!$G$26),2,IF(Tasks!$M$26=4,3,1)))</f>
        <v/>
      </c>
      <c r="K28" s="57">
        <f>IF(OR(Tasks!$M$26=0,Tasks!$E$26&gt;=K$7+7,Tasks!$F$26&lt;K$7),0,IF(K$7+3.5&lt;Tasks!$E$26+(Tasks!$F$26-Tasks!$E$26+1)*N(Tasks!$G$26),2,IF(Tasks!$M$26=4,3,1)))</f>
        <v/>
      </c>
      <c r="L28" s="57">
        <f>IF(OR(Tasks!$M$26=0,Tasks!$E$26&gt;=L$7+7,Tasks!$F$26&lt;L$7),0,IF(L$7+3.5&lt;Tasks!$E$26+(Tasks!$F$26-Tasks!$E$26+1)*N(Tasks!$G$26),2,IF(Tasks!$M$26=4,3,1)))</f>
        <v/>
      </c>
      <c r="M28" s="57">
        <f>IF(OR(Tasks!$M$26=0,Tasks!$E$26&gt;=M$7+7,Tasks!$F$26&lt;M$7),0,IF(M$7+3.5&lt;Tasks!$E$26+(Tasks!$F$26-Tasks!$E$26+1)*N(Tasks!$G$26),2,IF(Tasks!$M$26=4,3,1)))</f>
        <v/>
      </c>
      <c r="N28" s="57">
        <f>IF(OR(Tasks!$M$26=0,Tasks!$E$26&gt;=N$7+7,Tasks!$F$26&lt;N$7),0,IF(N$7+3.5&lt;Tasks!$E$26+(Tasks!$F$26-Tasks!$E$26+1)*N(Tasks!$G$26),2,IF(Tasks!$M$26=4,3,1)))</f>
        <v/>
      </c>
      <c r="O28" s="57">
        <f>IF(OR(Tasks!$M$26=0,Tasks!$E$26&gt;=O$7+7,Tasks!$F$26&lt;O$7),0,IF(O$7+3.5&lt;Tasks!$E$26+(Tasks!$F$26-Tasks!$E$26+1)*N(Tasks!$G$26),2,IF(Tasks!$M$26=4,3,1)))</f>
        <v/>
      </c>
      <c r="P28" s="57">
        <f>IF(OR(Tasks!$M$26=0,Tasks!$E$26&gt;=P$7+7,Tasks!$F$26&lt;P$7),0,IF(P$7+3.5&lt;Tasks!$E$26+(Tasks!$F$26-Tasks!$E$26+1)*N(Tasks!$G$26),2,IF(Tasks!$M$26=4,3,1)))</f>
        <v/>
      </c>
      <c r="Q28" s="57">
        <f>IF(OR(Tasks!$M$26=0,Tasks!$E$26&gt;=Q$7+7,Tasks!$F$26&lt;Q$7),0,IF(Q$7+3.5&lt;Tasks!$E$26+(Tasks!$F$26-Tasks!$E$26+1)*N(Tasks!$G$26),2,IF(Tasks!$M$26=4,3,1)))</f>
        <v/>
      </c>
      <c r="R28" s="57">
        <f>IF(OR(Tasks!$M$26=0,Tasks!$E$26&gt;=R$7+7,Tasks!$F$26&lt;R$7),0,IF(R$7+3.5&lt;Tasks!$E$26+(Tasks!$F$26-Tasks!$E$26+1)*N(Tasks!$G$26),2,IF(Tasks!$M$26=4,3,1)))</f>
        <v/>
      </c>
      <c r="S28" s="57">
        <f>IF(OR(Tasks!$M$26=0,Tasks!$E$26&gt;=S$7+7,Tasks!$F$26&lt;S$7),0,IF(S$7+3.5&lt;Tasks!$E$26+(Tasks!$F$26-Tasks!$E$26+1)*N(Tasks!$G$26),2,IF(Tasks!$M$26=4,3,1)))</f>
        <v/>
      </c>
      <c r="T28" s="57">
        <f>IF(OR(Tasks!$M$26=0,Tasks!$E$26&gt;=T$7+7,Tasks!$F$26&lt;T$7),0,IF(T$7+3.5&lt;Tasks!$E$26+(Tasks!$F$26-Tasks!$E$26+1)*N(Tasks!$G$26),2,IF(Tasks!$M$26=4,3,1)))</f>
        <v/>
      </c>
      <c r="U28" s="57">
        <f>IF(OR(Tasks!$M$26=0,Tasks!$E$26&gt;=U$7+7,Tasks!$F$26&lt;U$7),0,IF(U$7+3.5&lt;Tasks!$E$26+(Tasks!$F$26-Tasks!$E$26+1)*N(Tasks!$G$26),2,IF(Tasks!$M$26=4,3,1)))</f>
        <v/>
      </c>
      <c r="V28" s="57">
        <f>IF(OR(Tasks!$M$26=0,Tasks!$E$26&gt;=V$7+7,Tasks!$F$26&lt;V$7),0,IF(V$7+3.5&lt;Tasks!$E$26+(Tasks!$F$26-Tasks!$E$26+1)*N(Tasks!$G$26),2,IF(Tasks!$M$26=4,3,1)))</f>
        <v/>
      </c>
      <c r="W28" s="57">
        <f>IF(OR(Tasks!$M$26=0,Tasks!$E$26&gt;=W$7+7,Tasks!$F$26&lt;W$7),0,IF(W$7+3.5&lt;Tasks!$E$26+(Tasks!$F$26-Tasks!$E$26+1)*N(Tasks!$G$26),2,IF(Tasks!$M$26=4,3,1)))</f>
        <v/>
      </c>
      <c r="X28" s="57">
        <f>IF(OR(Tasks!$M$26=0,Tasks!$E$26&gt;=X$7+7,Tasks!$F$26&lt;X$7),0,IF(X$7+3.5&lt;Tasks!$E$26+(Tasks!$F$26-Tasks!$E$26+1)*N(Tasks!$G$26),2,IF(Tasks!$M$26=4,3,1)))</f>
        <v/>
      </c>
      <c r="Y28" s="57">
        <f>IF(OR(Tasks!$M$26=0,Tasks!$E$26&gt;=Y$7+7,Tasks!$F$26&lt;Y$7),0,IF(Y$7+3.5&lt;Tasks!$E$26+(Tasks!$F$26-Tasks!$E$26+1)*N(Tasks!$G$26),2,IF(Tasks!$M$26=4,3,1)))</f>
        <v/>
      </c>
      <c r="Z28" s="57">
        <f>IF(OR(Tasks!$M$26=0,Tasks!$E$26&gt;=Z$7+7,Tasks!$F$26&lt;Z$7),0,IF(Z$7+3.5&lt;Tasks!$E$26+(Tasks!$F$26-Tasks!$E$26+1)*N(Tasks!$G$26),2,IF(Tasks!$M$26=4,3,1)))</f>
        <v/>
      </c>
      <c r="AA28" s="57">
        <f>IF(OR(Tasks!$M$26=0,Tasks!$E$26&gt;=AA$7+7,Tasks!$F$26&lt;AA$7),0,IF(AA$7+3.5&lt;Tasks!$E$26+(Tasks!$F$26-Tasks!$E$26+1)*N(Tasks!$G$26),2,IF(Tasks!$M$26=4,3,1)))</f>
        <v/>
      </c>
      <c r="AB28" s="57">
        <f>IF(OR(Tasks!$M$26=0,Tasks!$E$26&gt;=AB$7+7,Tasks!$F$26&lt;AB$7),0,IF(AB$7+3.5&lt;Tasks!$E$26+(Tasks!$F$26-Tasks!$E$26+1)*N(Tasks!$G$26),2,IF(Tasks!$M$26=4,3,1)))</f>
        <v/>
      </c>
      <c r="AC28" s="57">
        <f>IF(OR(Tasks!$M$26=0,Tasks!$E$26&gt;=AC$7+7,Tasks!$F$26&lt;AC$7),0,IF(AC$7+3.5&lt;Tasks!$E$26+(Tasks!$F$26-Tasks!$E$26+1)*N(Tasks!$G$26),2,IF(Tasks!$M$26=4,3,1)))</f>
        <v/>
      </c>
      <c r="AD28" s="57">
        <f>IF(OR(Tasks!$M$26=0,Tasks!$E$26&gt;=AD$7+7,Tasks!$F$26&lt;AD$7),0,IF(AD$7+3.5&lt;Tasks!$E$26+(Tasks!$F$26-Tasks!$E$26+1)*N(Tasks!$G$26),2,IF(Tasks!$M$26=4,3,1)))</f>
        <v/>
      </c>
      <c r="AE28" s="57">
        <f>IF(OR(Tasks!$M$26=0,Tasks!$E$26&gt;=AE$7+7,Tasks!$F$26&lt;AE$7),0,IF(AE$7+3.5&lt;Tasks!$E$26+(Tasks!$F$26-Tasks!$E$26+1)*N(Tasks!$G$26),2,IF(Tasks!$M$26=4,3,1)))</f>
        <v/>
      </c>
      <c r="AF28" s="57">
        <f>IF(OR(Tasks!$M$26=0,Tasks!$E$26&gt;=AF$7+7,Tasks!$F$26&lt;AF$7),0,IF(AF$7+3.5&lt;Tasks!$E$26+(Tasks!$F$26-Tasks!$E$26+1)*N(Tasks!$G$26),2,IF(Tasks!$M$26=4,3,1)))</f>
        <v/>
      </c>
      <c r="AG28" s="57">
        <f>IF(OR(Tasks!$M$26=0,Tasks!$E$26&gt;=AG$7+7,Tasks!$F$26&lt;AG$7),0,IF(AG$7+3.5&lt;Tasks!$E$26+(Tasks!$F$26-Tasks!$E$26+1)*N(Tasks!$G$26),2,IF(Tasks!$M$26=4,3,1)))</f>
        <v/>
      </c>
      <c r="AH28" s="1" t="n"/>
    </row>
    <row r="29" ht="17" customHeight="1">
      <c r="A29" s="1" t="n"/>
      <c r="B29" s="53">
        <f>IF(Tasks!$C$27="","",Tasks!$A$27)</f>
        <v/>
      </c>
      <c r="C29" s="54">
        <f>IF(Tasks!$C$27="","",Tasks!$C$27)</f>
        <v/>
      </c>
      <c r="D29" s="33">
        <f>IF(Tasks!$C$27="","",Tasks!$D$27&amp;"")</f>
        <v/>
      </c>
      <c r="E29" s="55">
        <f>IF(N(Tasks!$E$27)=0,"",Tasks!$E$27)</f>
        <v/>
      </c>
      <c r="F29" s="55">
        <f>IF(N(Tasks!$F$27)=0,"",Tasks!$F$27)</f>
        <v/>
      </c>
      <c r="G29" s="56">
        <f>IF(Tasks!$C$27="","",N(Tasks!$G$27))</f>
        <v/>
      </c>
      <c r="H29" s="57">
        <f>IF(OR(Tasks!$M$27=0,Tasks!$E$27&gt;=H$7+7,Tasks!$F$27&lt;H$7),0,IF(H$7+3.5&lt;Tasks!$E$27+(Tasks!$F$27-Tasks!$E$27+1)*N(Tasks!$G$27),2,IF(Tasks!$M$27=4,3,1)))</f>
        <v/>
      </c>
      <c r="I29" s="57">
        <f>IF(OR(Tasks!$M$27=0,Tasks!$E$27&gt;=I$7+7,Tasks!$F$27&lt;I$7),0,IF(I$7+3.5&lt;Tasks!$E$27+(Tasks!$F$27-Tasks!$E$27+1)*N(Tasks!$G$27),2,IF(Tasks!$M$27=4,3,1)))</f>
        <v/>
      </c>
      <c r="J29" s="57">
        <f>IF(OR(Tasks!$M$27=0,Tasks!$E$27&gt;=J$7+7,Tasks!$F$27&lt;J$7),0,IF(J$7+3.5&lt;Tasks!$E$27+(Tasks!$F$27-Tasks!$E$27+1)*N(Tasks!$G$27),2,IF(Tasks!$M$27=4,3,1)))</f>
        <v/>
      </c>
      <c r="K29" s="57">
        <f>IF(OR(Tasks!$M$27=0,Tasks!$E$27&gt;=K$7+7,Tasks!$F$27&lt;K$7),0,IF(K$7+3.5&lt;Tasks!$E$27+(Tasks!$F$27-Tasks!$E$27+1)*N(Tasks!$G$27),2,IF(Tasks!$M$27=4,3,1)))</f>
        <v/>
      </c>
      <c r="L29" s="57">
        <f>IF(OR(Tasks!$M$27=0,Tasks!$E$27&gt;=L$7+7,Tasks!$F$27&lt;L$7),0,IF(L$7+3.5&lt;Tasks!$E$27+(Tasks!$F$27-Tasks!$E$27+1)*N(Tasks!$G$27),2,IF(Tasks!$M$27=4,3,1)))</f>
        <v/>
      </c>
      <c r="M29" s="57">
        <f>IF(OR(Tasks!$M$27=0,Tasks!$E$27&gt;=M$7+7,Tasks!$F$27&lt;M$7),0,IF(M$7+3.5&lt;Tasks!$E$27+(Tasks!$F$27-Tasks!$E$27+1)*N(Tasks!$G$27),2,IF(Tasks!$M$27=4,3,1)))</f>
        <v/>
      </c>
      <c r="N29" s="57">
        <f>IF(OR(Tasks!$M$27=0,Tasks!$E$27&gt;=N$7+7,Tasks!$F$27&lt;N$7),0,IF(N$7+3.5&lt;Tasks!$E$27+(Tasks!$F$27-Tasks!$E$27+1)*N(Tasks!$G$27),2,IF(Tasks!$M$27=4,3,1)))</f>
        <v/>
      </c>
      <c r="O29" s="57">
        <f>IF(OR(Tasks!$M$27=0,Tasks!$E$27&gt;=O$7+7,Tasks!$F$27&lt;O$7),0,IF(O$7+3.5&lt;Tasks!$E$27+(Tasks!$F$27-Tasks!$E$27+1)*N(Tasks!$G$27),2,IF(Tasks!$M$27=4,3,1)))</f>
        <v/>
      </c>
      <c r="P29" s="57">
        <f>IF(OR(Tasks!$M$27=0,Tasks!$E$27&gt;=P$7+7,Tasks!$F$27&lt;P$7),0,IF(P$7+3.5&lt;Tasks!$E$27+(Tasks!$F$27-Tasks!$E$27+1)*N(Tasks!$G$27),2,IF(Tasks!$M$27=4,3,1)))</f>
        <v/>
      </c>
      <c r="Q29" s="57">
        <f>IF(OR(Tasks!$M$27=0,Tasks!$E$27&gt;=Q$7+7,Tasks!$F$27&lt;Q$7),0,IF(Q$7+3.5&lt;Tasks!$E$27+(Tasks!$F$27-Tasks!$E$27+1)*N(Tasks!$G$27),2,IF(Tasks!$M$27=4,3,1)))</f>
        <v/>
      </c>
      <c r="R29" s="57">
        <f>IF(OR(Tasks!$M$27=0,Tasks!$E$27&gt;=R$7+7,Tasks!$F$27&lt;R$7),0,IF(R$7+3.5&lt;Tasks!$E$27+(Tasks!$F$27-Tasks!$E$27+1)*N(Tasks!$G$27),2,IF(Tasks!$M$27=4,3,1)))</f>
        <v/>
      </c>
      <c r="S29" s="57">
        <f>IF(OR(Tasks!$M$27=0,Tasks!$E$27&gt;=S$7+7,Tasks!$F$27&lt;S$7),0,IF(S$7+3.5&lt;Tasks!$E$27+(Tasks!$F$27-Tasks!$E$27+1)*N(Tasks!$G$27),2,IF(Tasks!$M$27=4,3,1)))</f>
        <v/>
      </c>
      <c r="T29" s="57">
        <f>IF(OR(Tasks!$M$27=0,Tasks!$E$27&gt;=T$7+7,Tasks!$F$27&lt;T$7),0,IF(T$7+3.5&lt;Tasks!$E$27+(Tasks!$F$27-Tasks!$E$27+1)*N(Tasks!$G$27),2,IF(Tasks!$M$27=4,3,1)))</f>
        <v/>
      </c>
      <c r="U29" s="57">
        <f>IF(OR(Tasks!$M$27=0,Tasks!$E$27&gt;=U$7+7,Tasks!$F$27&lt;U$7),0,IF(U$7+3.5&lt;Tasks!$E$27+(Tasks!$F$27-Tasks!$E$27+1)*N(Tasks!$G$27),2,IF(Tasks!$M$27=4,3,1)))</f>
        <v/>
      </c>
      <c r="V29" s="57">
        <f>IF(OR(Tasks!$M$27=0,Tasks!$E$27&gt;=V$7+7,Tasks!$F$27&lt;V$7),0,IF(V$7+3.5&lt;Tasks!$E$27+(Tasks!$F$27-Tasks!$E$27+1)*N(Tasks!$G$27),2,IF(Tasks!$M$27=4,3,1)))</f>
        <v/>
      </c>
      <c r="W29" s="57">
        <f>IF(OR(Tasks!$M$27=0,Tasks!$E$27&gt;=W$7+7,Tasks!$F$27&lt;W$7),0,IF(W$7+3.5&lt;Tasks!$E$27+(Tasks!$F$27-Tasks!$E$27+1)*N(Tasks!$G$27),2,IF(Tasks!$M$27=4,3,1)))</f>
        <v/>
      </c>
      <c r="X29" s="57">
        <f>IF(OR(Tasks!$M$27=0,Tasks!$E$27&gt;=X$7+7,Tasks!$F$27&lt;X$7),0,IF(X$7+3.5&lt;Tasks!$E$27+(Tasks!$F$27-Tasks!$E$27+1)*N(Tasks!$G$27),2,IF(Tasks!$M$27=4,3,1)))</f>
        <v/>
      </c>
      <c r="Y29" s="57">
        <f>IF(OR(Tasks!$M$27=0,Tasks!$E$27&gt;=Y$7+7,Tasks!$F$27&lt;Y$7),0,IF(Y$7+3.5&lt;Tasks!$E$27+(Tasks!$F$27-Tasks!$E$27+1)*N(Tasks!$G$27),2,IF(Tasks!$M$27=4,3,1)))</f>
        <v/>
      </c>
      <c r="Z29" s="57">
        <f>IF(OR(Tasks!$M$27=0,Tasks!$E$27&gt;=Z$7+7,Tasks!$F$27&lt;Z$7),0,IF(Z$7+3.5&lt;Tasks!$E$27+(Tasks!$F$27-Tasks!$E$27+1)*N(Tasks!$G$27),2,IF(Tasks!$M$27=4,3,1)))</f>
        <v/>
      </c>
      <c r="AA29" s="57">
        <f>IF(OR(Tasks!$M$27=0,Tasks!$E$27&gt;=AA$7+7,Tasks!$F$27&lt;AA$7),0,IF(AA$7+3.5&lt;Tasks!$E$27+(Tasks!$F$27-Tasks!$E$27+1)*N(Tasks!$G$27),2,IF(Tasks!$M$27=4,3,1)))</f>
        <v/>
      </c>
      <c r="AB29" s="57">
        <f>IF(OR(Tasks!$M$27=0,Tasks!$E$27&gt;=AB$7+7,Tasks!$F$27&lt;AB$7),0,IF(AB$7+3.5&lt;Tasks!$E$27+(Tasks!$F$27-Tasks!$E$27+1)*N(Tasks!$G$27),2,IF(Tasks!$M$27=4,3,1)))</f>
        <v/>
      </c>
      <c r="AC29" s="57">
        <f>IF(OR(Tasks!$M$27=0,Tasks!$E$27&gt;=AC$7+7,Tasks!$F$27&lt;AC$7),0,IF(AC$7+3.5&lt;Tasks!$E$27+(Tasks!$F$27-Tasks!$E$27+1)*N(Tasks!$G$27),2,IF(Tasks!$M$27=4,3,1)))</f>
        <v/>
      </c>
      <c r="AD29" s="57">
        <f>IF(OR(Tasks!$M$27=0,Tasks!$E$27&gt;=AD$7+7,Tasks!$F$27&lt;AD$7),0,IF(AD$7+3.5&lt;Tasks!$E$27+(Tasks!$F$27-Tasks!$E$27+1)*N(Tasks!$G$27),2,IF(Tasks!$M$27=4,3,1)))</f>
        <v/>
      </c>
      <c r="AE29" s="57">
        <f>IF(OR(Tasks!$M$27=0,Tasks!$E$27&gt;=AE$7+7,Tasks!$F$27&lt;AE$7),0,IF(AE$7+3.5&lt;Tasks!$E$27+(Tasks!$F$27-Tasks!$E$27+1)*N(Tasks!$G$27),2,IF(Tasks!$M$27=4,3,1)))</f>
        <v/>
      </c>
      <c r="AF29" s="57">
        <f>IF(OR(Tasks!$M$27=0,Tasks!$E$27&gt;=AF$7+7,Tasks!$F$27&lt;AF$7),0,IF(AF$7+3.5&lt;Tasks!$E$27+(Tasks!$F$27-Tasks!$E$27+1)*N(Tasks!$G$27),2,IF(Tasks!$M$27=4,3,1)))</f>
        <v/>
      </c>
      <c r="AG29" s="57">
        <f>IF(OR(Tasks!$M$27=0,Tasks!$E$27&gt;=AG$7+7,Tasks!$F$27&lt;AG$7),0,IF(AG$7+3.5&lt;Tasks!$E$27+(Tasks!$F$27-Tasks!$E$27+1)*N(Tasks!$G$27),2,IF(Tasks!$M$27=4,3,1)))</f>
        <v/>
      </c>
      <c r="AH29" s="1" t="n"/>
    </row>
    <row r="30" ht="17" customHeight="1">
      <c r="A30" s="1" t="n"/>
      <c r="B30" s="53">
        <f>IF(Tasks!$C$28="","",Tasks!$A$28)</f>
        <v/>
      </c>
      <c r="C30" s="54">
        <f>IF(Tasks!$C$28="","",Tasks!$C$28)</f>
        <v/>
      </c>
      <c r="D30" s="33">
        <f>IF(Tasks!$C$28="","",Tasks!$D$28&amp;"")</f>
        <v/>
      </c>
      <c r="E30" s="55">
        <f>IF(N(Tasks!$E$28)=0,"",Tasks!$E$28)</f>
        <v/>
      </c>
      <c r="F30" s="55">
        <f>IF(N(Tasks!$F$28)=0,"",Tasks!$F$28)</f>
        <v/>
      </c>
      <c r="G30" s="56">
        <f>IF(Tasks!$C$28="","",N(Tasks!$G$28))</f>
        <v/>
      </c>
      <c r="H30" s="57">
        <f>IF(OR(Tasks!$M$28=0,Tasks!$E$28&gt;=H$7+7,Tasks!$F$28&lt;H$7),0,IF(H$7+3.5&lt;Tasks!$E$28+(Tasks!$F$28-Tasks!$E$28+1)*N(Tasks!$G$28),2,IF(Tasks!$M$28=4,3,1)))</f>
        <v/>
      </c>
      <c r="I30" s="57">
        <f>IF(OR(Tasks!$M$28=0,Tasks!$E$28&gt;=I$7+7,Tasks!$F$28&lt;I$7),0,IF(I$7+3.5&lt;Tasks!$E$28+(Tasks!$F$28-Tasks!$E$28+1)*N(Tasks!$G$28),2,IF(Tasks!$M$28=4,3,1)))</f>
        <v/>
      </c>
      <c r="J30" s="57">
        <f>IF(OR(Tasks!$M$28=0,Tasks!$E$28&gt;=J$7+7,Tasks!$F$28&lt;J$7),0,IF(J$7+3.5&lt;Tasks!$E$28+(Tasks!$F$28-Tasks!$E$28+1)*N(Tasks!$G$28),2,IF(Tasks!$M$28=4,3,1)))</f>
        <v/>
      </c>
      <c r="K30" s="57">
        <f>IF(OR(Tasks!$M$28=0,Tasks!$E$28&gt;=K$7+7,Tasks!$F$28&lt;K$7),0,IF(K$7+3.5&lt;Tasks!$E$28+(Tasks!$F$28-Tasks!$E$28+1)*N(Tasks!$G$28),2,IF(Tasks!$M$28=4,3,1)))</f>
        <v/>
      </c>
      <c r="L30" s="57">
        <f>IF(OR(Tasks!$M$28=0,Tasks!$E$28&gt;=L$7+7,Tasks!$F$28&lt;L$7),0,IF(L$7+3.5&lt;Tasks!$E$28+(Tasks!$F$28-Tasks!$E$28+1)*N(Tasks!$G$28),2,IF(Tasks!$M$28=4,3,1)))</f>
        <v/>
      </c>
      <c r="M30" s="57">
        <f>IF(OR(Tasks!$M$28=0,Tasks!$E$28&gt;=M$7+7,Tasks!$F$28&lt;M$7),0,IF(M$7+3.5&lt;Tasks!$E$28+(Tasks!$F$28-Tasks!$E$28+1)*N(Tasks!$G$28),2,IF(Tasks!$M$28=4,3,1)))</f>
        <v/>
      </c>
      <c r="N30" s="57">
        <f>IF(OR(Tasks!$M$28=0,Tasks!$E$28&gt;=N$7+7,Tasks!$F$28&lt;N$7),0,IF(N$7+3.5&lt;Tasks!$E$28+(Tasks!$F$28-Tasks!$E$28+1)*N(Tasks!$G$28),2,IF(Tasks!$M$28=4,3,1)))</f>
        <v/>
      </c>
      <c r="O30" s="57">
        <f>IF(OR(Tasks!$M$28=0,Tasks!$E$28&gt;=O$7+7,Tasks!$F$28&lt;O$7),0,IF(O$7+3.5&lt;Tasks!$E$28+(Tasks!$F$28-Tasks!$E$28+1)*N(Tasks!$G$28),2,IF(Tasks!$M$28=4,3,1)))</f>
        <v/>
      </c>
      <c r="P30" s="57">
        <f>IF(OR(Tasks!$M$28=0,Tasks!$E$28&gt;=P$7+7,Tasks!$F$28&lt;P$7),0,IF(P$7+3.5&lt;Tasks!$E$28+(Tasks!$F$28-Tasks!$E$28+1)*N(Tasks!$G$28),2,IF(Tasks!$M$28=4,3,1)))</f>
        <v/>
      </c>
      <c r="Q30" s="57">
        <f>IF(OR(Tasks!$M$28=0,Tasks!$E$28&gt;=Q$7+7,Tasks!$F$28&lt;Q$7),0,IF(Q$7+3.5&lt;Tasks!$E$28+(Tasks!$F$28-Tasks!$E$28+1)*N(Tasks!$G$28),2,IF(Tasks!$M$28=4,3,1)))</f>
        <v/>
      </c>
      <c r="R30" s="57">
        <f>IF(OR(Tasks!$M$28=0,Tasks!$E$28&gt;=R$7+7,Tasks!$F$28&lt;R$7),0,IF(R$7+3.5&lt;Tasks!$E$28+(Tasks!$F$28-Tasks!$E$28+1)*N(Tasks!$G$28),2,IF(Tasks!$M$28=4,3,1)))</f>
        <v/>
      </c>
      <c r="S30" s="57">
        <f>IF(OR(Tasks!$M$28=0,Tasks!$E$28&gt;=S$7+7,Tasks!$F$28&lt;S$7),0,IF(S$7+3.5&lt;Tasks!$E$28+(Tasks!$F$28-Tasks!$E$28+1)*N(Tasks!$G$28),2,IF(Tasks!$M$28=4,3,1)))</f>
        <v/>
      </c>
      <c r="T30" s="57">
        <f>IF(OR(Tasks!$M$28=0,Tasks!$E$28&gt;=T$7+7,Tasks!$F$28&lt;T$7),0,IF(T$7+3.5&lt;Tasks!$E$28+(Tasks!$F$28-Tasks!$E$28+1)*N(Tasks!$G$28),2,IF(Tasks!$M$28=4,3,1)))</f>
        <v/>
      </c>
      <c r="U30" s="57">
        <f>IF(OR(Tasks!$M$28=0,Tasks!$E$28&gt;=U$7+7,Tasks!$F$28&lt;U$7),0,IF(U$7+3.5&lt;Tasks!$E$28+(Tasks!$F$28-Tasks!$E$28+1)*N(Tasks!$G$28),2,IF(Tasks!$M$28=4,3,1)))</f>
        <v/>
      </c>
      <c r="V30" s="57">
        <f>IF(OR(Tasks!$M$28=0,Tasks!$E$28&gt;=V$7+7,Tasks!$F$28&lt;V$7),0,IF(V$7+3.5&lt;Tasks!$E$28+(Tasks!$F$28-Tasks!$E$28+1)*N(Tasks!$G$28),2,IF(Tasks!$M$28=4,3,1)))</f>
        <v/>
      </c>
      <c r="W30" s="57">
        <f>IF(OR(Tasks!$M$28=0,Tasks!$E$28&gt;=W$7+7,Tasks!$F$28&lt;W$7),0,IF(W$7+3.5&lt;Tasks!$E$28+(Tasks!$F$28-Tasks!$E$28+1)*N(Tasks!$G$28),2,IF(Tasks!$M$28=4,3,1)))</f>
        <v/>
      </c>
      <c r="X30" s="57">
        <f>IF(OR(Tasks!$M$28=0,Tasks!$E$28&gt;=X$7+7,Tasks!$F$28&lt;X$7),0,IF(X$7+3.5&lt;Tasks!$E$28+(Tasks!$F$28-Tasks!$E$28+1)*N(Tasks!$G$28),2,IF(Tasks!$M$28=4,3,1)))</f>
        <v/>
      </c>
      <c r="Y30" s="57">
        <f>IF(OR(Tasks!$M$28=0,Tasks!$E$28&gt;=Y$7+7,Tasks!$F$28&lt;Y$7),0,IF(Y$7+3.5&lt;Tasks!$E$28+(Tasks!$F$28-Tasks!$E$28+1)*N(Tasks!$G$28),2,IF(Tasks!$M$28=4,3,1)))</f>
        <v/>
      </c>
      <c r="Z30" s="57">
        <f>IF(OR(Tasks!$M$28=0,Tasks!$E$28&gt;=Z$7+7,Tasks!$F$28&lt;Z$7),0,IF(Z$7+3.5&lt;Tasks!$E$28+(Tasks!$F$28-Tasks!$E$28+1)*N(Tasks!$G$28),2,IF(Tasks!$M$28=4,3,1)))</f>
        <v/>
      </c>
      <c r="AA30" s="57">
        <f>IF(OR(Tasks!$M$28=0,Tasks!$E$28&gt;=AA$7+7,Tasks!$F$28&lt;AA$7),0,IF(AA$7+3.5&lt;Tasks!$E$28+(Tasks!$F$28-Tasks!$E$28+1)*N(Tasks!$G$28),2,IF(Tasks!$M$28=4,3,1)))</f>
        <v/>
      </c>
      <c r="AB30" s="57">
        <f>IF(OR(Tasks!$M$28=0,Tasks!$E$28&gt;=AB$7+7,Tasks!$F$28&lt;AB$7),0,IF(AB$7+3.5&lt;Tasks!$E$28+(Tasks!$F$28-Tasks!$E$28+1)*N(Tasks!$G$28),2,IF(Tasks!$M$28=4,3,1)))</f>
        <v/>
      </c>
      <c r="AC30" s="57">
        <f>IF(OR(Tasks!$M$28=0,Tasks!$E$28&gt;=AC$7+7,Tasks!$F$28&lt;AC$7),0,IF(AC$7+3.5&lt;Tasks!$E$28+(Tasks!$F$28-Tasks!$E$28+1)*N(Tasks!$G$28),2,IF(Tasks!$M$28=4,3,1)))</f>
        <v/>
      </c>
      <c r="AD30" s="57">
        <f>IF(OR(Tasks!$M$28=0,Tasks!$E$28&gt;=AD$7+7,Tasks!$F$28&lt;AD$7),0,IF(AD$7+3.5&lt;Tasks!$E$28+(Tasks!$F$28-Tasks!$E$28+1)*N(Tasks!$G$28),2,IF(Tasks!$M$28=4,3,1)))</f>
        <v/>
      </c>
      <c r="AE30" s="57">
        <f>IF(OR(Tasks!$M$28=0,Tasks!$E$28&gt;=AE$7+7,Tasks!$F$28&lt;AE$7),0,IF(AE$7+3.5&lt;Tasks!$E$28+(Tasks!$F$28-Tasks!$E$28+1)*N(Tasks!$G$28),2,IF(Tasks!$M$28=4,3,1)))</f>
        <v/>
      </c>
      <c r="AF30" s="57">
        <f>IF(OR(Tasks!$M$28=0,Tasks!$E$28&gt;=AF$7+7,Tasks!$F$28&lt;AF$7),0,IF(AF$7+3.5&lt;Tasks!$E$28+(Tasks!$F$28-Tasks!$E$28+1)*N(Tasks!$G$28),2,IF(Tasks!$M$28=4,3,1)))</f>
        <v/>
      </c>
      <c r="AG30" s="57">
        <f>IF(OR(Tasks!$M$28=0,Tasks!$E$28&gt;=AG$7+7,Tasks!$F$28&lt;AG$7),0,IF(AG$7+3.5&lt;Tasks!$E$28+(Tasks!$F$28-Tasks!$E$28+1)*N(Tasks!$G$28),2,IF(Tasks!$M$28=4,3,1)))</f>
        <v/>
      </c>
      <c r="AH30" s="1" t="n"/>
    </row>
    <row r="31" ht="17" customHeight="1">
      <c r="A31" s="1" t="n"/>
      <c r="B31" s="53">
        <f>IF(Tasks!$C$29="","",Tasks!$A$29)</f>
        <v/>
      </c>
      <c r="C31" s="54">
        <f>IF(Tasks!$C$29="","",Tasks!$C$29)</f>
        <v/>
      </c>
      <c r="D31" s="33">
        <f>IF(Tasks!$C$29="","",Tasks!$D$29&amp;"")</f>
        <v/>
      </c>
      <c r="E31" s="55">
        <f>IF(N(Tasks!$E$29)=0,"",Tasks!$E$29)</f>
        <v/>
      </c>
      <c r="F31" s="55">
        <f>IF(N(Tasks!$F$29)=0,"",Tasks!$F$29)</f>
        <v/>
      </c>
      <c r="G31" s="56">
        <f>IF(Tasks!$C$29="","",N(Tasks!$G$29))</f>
        <v/>
      </c>
      <c r="H31" s="57">
        <f>IF(OR(Tasks!$M$29=0,Tasks!$E$29&gt;=H$7+7,Tasks!$F$29&lt;H$7),0,IF(H$7+3.5&lt;Tasks!$E$29+(Tasks!$F$29-Tasks!$E$29+1)*N(Tasks!$G$29),2,IF(Tasks!$M$29=4,3,1)))</f>
        <v/>
      </c>
      <c r="I31" s="57">
        <f>IF(OR(Tasks!$M$29=0,Tasks!$E$29&gt;=I$7+7,Tasks!$F$29&lt;I$7),0,IF(I$7+3.5&lt;Tasks!$E$29+(Tasks!$F$29-Tasks!$E$29+1)*N(Tasks!$G$29),2,IF(Tasks!$M$29=4,3,1)))</f>
        <v/>
      </c>
      <c r="J31" s="57">
        <f>IF(OR(Tasks!$M$29=0,Tasks!$E$29&gt;=J$7+7,Tasks!$F$29&lt;J$7),0,IF(J$7+3.5&lt;Tasks!$E$29+(Tasks!$F$29-Tasks!$E$29+1)*N(Tasks!$G$29),2,IF(Tasks!$M$29=4,3,1)))</f>
        <v/>
      </c>
      <c r="K31" s="57">
        <f>IF(OR(Tasks!$M$29=0,Tasks!$E$29&gt;=K$7+7,Tasks!$F$29&lt;K$7),0,IF(K$7+3.5&lt;Tasks!$E$29+(Tasks!$F$29-Tasks!$E$29+1)*N(Tasks!$G$29),2,IF(Tasks!$M$29=4,3,1)))</f>
        <v/>
      </c>
      <c r="L31" s="57">
        <f>IF(OR(Tasks!$M$29=0,Tasks!$E$29&gt;=L$7+7,Tasks!$F$29&lt;L$7),0,IF(L$7+3.5&lt;Tasks!$E$29+(Tasks!$F$29-Tasks!$E$29+1)*N(Tasks!$G$29),2,IF(Tasks!$M$29=4,3,1)))</f>
        <v/>
      </c>
      <c r="M31" s="57">
        <f>IF(OR(Tasks!$M$29=0,Tasks!$E$29&gt;=M$7+7,Tasks!$F$29&lt;M$7),0,IF(M$7+3.5&lt;Tasks!$E$29+(Tasks!$F$29-Tasks!$E$29+1)*N(Tasks!$G$29),2,IF(Tasks!$M$29=4,3,1)))</f>
        <v/>
      </c>
      <c r="N31" s="57">
        <f>IF(OR(Tasks!$M$29=0,Tasks!$E$29&gt;=N$7+7,Tasks!$F$29&lt;N$7),0,IF(N$7+3.5&lt;Tasks!$E$29+(Tasks!$F$29-Tasks!$E$29+1)*N(Tasks!$G$29),2,IF(Tasks!$M$29=4,3,1)))</f>
        <v/>
      </c>
      <c r="O31" s="57">
        <f>IF(OR(Tasks!$M$29=0,Tasks!$E$29&gt;=O$7+7,Tasks!$F$29&lt;O$7),0,IF(O$7+3.5&lt;Tasks!$E$29+(Tasks!$F$29-Tasks!$E$29+1)*N(Tasks!$G$29),2,IF(Tasks!$M$29=4,3,1)))</f>
        <v/>
      </c>
      <c r="P31" s="57">
        <f>IF(OR(Tasks!$M$29=0,Tasks!$E$29&gt;=P$7+7,Tasks!$F$29&lt;P$7),0,IF(P$7+3.5&lt;Tasks!$E$29+(Tasks!$F$29-Tasks!$E$29+1)*N(Tasks!$G$29),2,IF(Tasks!$M$29=4,3,1)))</f>
        <v/>
      </c>
      <c r="Q31" s="57">
        <f>IF(OR(Tasks!$M$29=0,Tasks!$E$29&gt;=Q$7+7,Tasks!$F$29&lt;Q$7),0,IF(Q$7+3.5&lt;Tasks!$E$29+(Tasks!$F$29-Tasks!$E$29+1)*N(Tasks!$G$29),2,IF(Tasks!$M$29=4,3,1)))</f>
        <v/>
      </c>
      <c r="R31" s="57">
        <f>IF(OR(Tasks!$M$29=0,Tasks!$E$29&gt;=R$7+7,Tasks!$F$29&lt;R$7),0,IF(R$7+3.5&lt;Tasks!$E$29+(Tasks!$F$29-Tasks!$E$29+1)*N(Tasks!$G$29),2,IF(Tasks!$M$29=4,3,1)))</f>
        <v/>
      </c>
      <c r="S31" s="57">
        <f>IF(OR(Tasks!$M$29=0,Tasks!$E$29&gt;=S$7+7,Tasks!$F$29&lt;S$7),0,IF(S$7+3.5&lt;Tasks!$E$29+(Tasks!$F$29-Tasks!$E$29+1)*N(Tasks!$G$29),2,IF(Tasks!$M$29=4,3,1)))</f>
        <v/>
      </c>
      <c r="T31" s="57">
        <f>IF(OR(Tasks!$M$29=0,Tasks!$E$29&gt;=T$7+7,Tasks!$F$29&lt;T$7),0,IF(T$7+3.5&lt;Tasks!$E$29+(Tasks!$F$29-Tasks!$E$29+1)*N(Tasks!$G$29),2,IF(Tasks!$M$29=4,3,1)))</f>
        <v/>
      </c>
      <c r="U31" s="57">
        <f>IF(OR(Tasks!$M$29=0,Tasks!$E$29&gt;=U$7+7,Tasks!$F$29&lt;U$7),0,IF(U$7+3.5&lt;Tasks!$E$29+(Tasks!$F$29-Tasks!$E$29+1)*N(Tasks!$G$29),2,IF(Tasks!$M$29=4,3,1)))</f>
        <v/>
      </c>
      <c r="V31" s="57">
        <f>IF(OR(Tasks!$M$29=0,Tasks!$E$29&gt;=V$7+7,Tasks!$F$29&lt;V$7),0,IF(V$7+3.5&lt;Tasks!$E$29+(Tasks!$F$29-Tasks!$E$29+1)*N(Tasks!$G$29),2,IF(Tasks!$M$29=4,3,1)))</f>
        <v/>
      </c>
      <c r="W31" s="57">
        <f>IF(OR(Tasks!$M$29=0,Tasks!$E$29&gt;=W$7+7,Tasks!$F$29&lt;W$7),0,IF(W$7+3.5&lt;Tasks!$E$29+(Tasks!$F$29-Tasks!$E$29+1)*N(Tasks!$G$29),2,IF(Tasks!$M$29=4,3,1)))</f>
        <v/>
      </c>
      <c r="X31" s="57">
        <f>IF(OR(Tasks!$M$29=0,Tasks!$E$29&gt;=X$7+7,Tasks!$F$29&lt;X$7),0,IF(X$7+3.5&lt;Tasks!$E$29+(Tasks!$F$29-Tasks!$E$29+1)*N(Tasks!$G$29),2,IF(Tasks!$M$29=4,3,1)))</f>
        <v/>
      </c>
      <c r="Y31" s="57">
        <f>IF(OR(Tasks!$M$29=0,Tasks!$E$29&gt;=Y$7+7,Tasks!$F$29&lt;Y$7),0,IF(Y$7+3.5&lt;Tasks!$E$29+(Tasks!$F$29-Tasks!$E$29+1)*N(Tasks!$G$29),2,IF(Tasks!$M$29=4,3,1)))</f>
        <v/>
      </c>
      <c r="Z31" s="57">
        <f>IF(OR(Tasks!$M$29=0,Tasks!$E$29&gt;=Z$7+7,Tasks!$F$29&lt;Z$7),0,IF(Z$7+3.5&lt;Tasks!$E$29+(Tasks!$F$29-Tasks!$E$29+1)*N(Tasks!$G$29),2,IF(Tasks!$M$29=4,3,1)))</f>
        <v/>
      </c>
      <c r="AA31" s="57">
        <f>IF(OR(Tasks!$M$29=0,Tasks!$E$29&gt;=AA$7+7,Tasks!$F$29&lt;AA$7),0,IF(AA$7+3.5&lt;Tasks!$E$29+(Tasks!$F$29-Tasks!$E$29+1)*N(Tasks!$G$29),2,IF(Tasks!$M$29=4,3,1)))</f>
        <v/>
      </c>
      <c r="AB31" s="57">
        <f>IF(OR(Tasks!$M$29=0,Tasks!$E$29&gt;=AB$7+7,Tasks!$F$29&lt;AB$7),0,IF(AB$7+3.5&lt;Tasks!$E$29+(Tasks!$F$29-Tasks!$E$29+1)*N(Tasks!$G$29),2,IF(Tasks!$M$29=4,3,1)))</f>
        <v/>
      </c>
      <c r="AC31" s="57">
        <f>IF(OR(Tasks!$M$29=0,Tasks!$E$29&gt;=AC$7+7,Tasks!$F$29&lt;AC$7),0,IF(AC$7+3.5&lt;Tasks!$E$29+(Tasks!$F$29-Tasks!$E$29+1)*N(Tasks!$G$29),2,IF(Tasks!$M$29=4,3,1)))</f>
        <v/>
      </c>
      <c r="AD31" s="57">
        <f>IF(OR(Tasks!$M$29=0,Tasks!$E$29&gt;=AD$7+7,Tasks!$F$29&lt;AD$7),0,IF(AD$7+3.5&lt;Tasks!$E$29+(Tasks!$F$29-Tasks!$E$29+1)*N(Tasks!$G$29),2,IF(Tasks!$M$29=4,3,1)))</f>
        <v/>
      </c>
      <c r="AE31" s="57">
        <f>IF(OR(Tasks!$M$29=0,Tasks!$E$29&gt;=AE$7+7,Tasks!$F$29&lt;AE$7),0,IF(AE$7+3.5&lt;Tasks!$E$29+(Tasks!$F$29-Tasks!$E$29+1)*N(Tasks!$G$29),2,IF(Tasks!$M$29=4,3,1)))</f>
        <v/>
      </c>
      <c r="AF31" s="57">
        <f>IF(OR(Tasks!$M$29=0,Tasks!$E$29&gt;=AF$7+7,Tasks!$F$29&lt;AF$7),0,IF(AF$7+3.5&lt;Tasks!$E$29+(Tasks!$F$29-Tasks!$E$29+1)*N(Tasks!$G$29),2,IF(Tasks!$M$29=4,3,1)))</f>
        <v/>
      </c>
      <c r="AG31" s="57">
        <f>IF(OR(Tasks!$M$29=0,Tasks!$E$29&gt;=AG$7+7,Tasks!$F$29&lt;AG$7),0,IF(AG$7+3.5&lt;Tasks!$E$29+(Tasks!$F$29-Tasks!$E$29+1)*N(Tasks!$G$29),2,IF(Tasks!$M$29=4,3,1)))</f>
        <v/>
      </c>
      <c r="AH31" s="1" t="n"/>
    </row>
    <row r="32" ht="17" customHeight="1">
      <c r="A32" s="1" t="n"/>
      <c r="B32" s="53">
        <f>IF(Tasks!$C$30="","",Tasks!$A$30)</f>
        <v/>
      </c>
      <c r="C32" s="54">
        <f>IF(Tasks!$C$30="","",Tasks!$C$30)</f>
        <v/>
      </c>
      <c r="D32" s="33">
        <f>IF(Tasks!$C$30="","",Tasks!$D$30&amp;"")</f>
        <v/>
      </c>
      <c r="E32" s="55">
        <f>IF(N(Tasks!$E$30)=0,"",Tasks!$E$30)</f>
        <v/>
      </c>
      <c r="F32" s="55">
        <f>IF(N(Tasks!$F$30)=0,"",Tasks!$F$30)</f>
        <v/>
      </c>
      <c r="G32" s="56">
        <f>IF(Tasks!$C$30="","",N(Tasks!$G$30))</f>
        <v/>
      </c>
      <c r="H32" s="57">
        <f>IF(OR(Tasks!$M$30=0,Tasks!$E$30&gt;=H$7+7,Tasks!$F$30&lt;H$7),0,IF(H$7+3.5&lt;Tasks!$E$30+(Tasks!$F$30-Tasks!$E$30+1)*N(Tasks!$G$30),2,IF(Tasks!$M$30=4,3,1)))</f>
        <v/>
      </c>
      <c r="I32" s="57">
        <f>IF(OR(Tasks!$M$30=0,Tasks!$E$30&gt;=I$7+7,Tasks!$F$30&lt;I$7),0,IF(I$7+3.5&lt;Tasks!$E$30+(Tasks!$F$30-Tasks!$E$30+1)*N(Tasks!$G$30),2,IF(Tasks!$M$30=4,3,1)))</f>
        <v/>
      </c>
      <c r="J32" s="57">
        <f>IF(OR(Tasks!$M$30=0,Tasks!$E$30&gt;=J$7+7,Tasks!$F$30&lt;J$7),0,IF(J$7+3.5&lt;Tasks!$E$30+(Tasks!$F$30-Tasks!$E$30+1)*N(Tasks!$G$30),2,IF(Tasks!$M$30=4,3,1)))</f>
        <v/>
      </c>
      <c r="K32" s="57">
        <f>IF(OR(Tasks!$M$30=0,Tasks!$E$30&gt;=K$7+7,Tasks!$F$30&lt;K$7),0,IF(K$7+3.5&lt;Tasks!$E$30+(Tasks!$F$30-Tasks!$E$30+1)*N(Tasks!$G$30),2,IF(Tasks!$M$30=4,3,1)))</f>
        <v/>
      </c>
      <c r="L32" s="57">
        <f>IF(OR(Tasks!$M$30=0,Tasks!$E$30&gt;=L$7+7,Tasks!$F$30&lt;L$7),0,IF(L$7+3.5&lt;Tasks!$E$30+(Tasks!$F$30-Tasks!$E$30+1)*N(Tasks!$G$30),2,IF(Tasks!$M$30=4,3,1)))</f>
        <v/>
      </c>
      <c r="M32" s="57">
        <f>IF(OR(Tasks!$M$30=0,Tasks!$E$30&gt;=M$7+7,Tasks!$F$30&lt;M$7),0,IF(M$7+3.5&lt;Tasks!$E$30+(Tasks!$F$30-Tasks!$E$30+1)*N(Tasks!$G$30),2,IF(Tasks!$M$30=4,3,1)))</f>
        <v/>
      </c>
      <c r="N32" s="57">
        <f>IF(OR(Tasks!$M$30=0,Tasks!$E$30&gt;=N$7+7,Tasks!$F$30&lt;N$7),0,IF(N$7+3.5&lt;Tasks!$E$30+(Tasks!$F$30-Tasks!$E$30+1)*N(Tasks!$G$30),2,IF(Tasks!$M$30=4,3,1)))</f>
        <v/>
      </c>
      <c r="O32" s="57">
        <f>IF(OR(Tasks!$M$30=0,Tasks!$E$30&gt;=O$7+7,Tasks!$F$30&lt;O$7),0,IF(O$7+3.5&lt;Tasks!$E$30+(Tasks!$F$30-Tasks!$E$30+1)*N(Tasks!$G$30),2,IF(Tasks!$M$30=4,3,1)))</f>
        <v/>
      </c>
      <c r="P32" s="57">
        <f>IF(OR(Tasks!$M$30=0,Tasks!$E$30&gt;=P$7+7,Tasks!$F$30&lt;P$7),0,IF(P$7+3.5&lt;Tasks!$E$30+(Tasks!$F$30-Tasks!$E$30+1)*N(Tasks!$G$30),2,IF(Tasks!$M$30=4,3,1)))</f>
        <v/>
      </c>
      <c r="Q32" s="57">
        <f>IF(OR(Tasks!$M$30=0,Tasks!$E$30&gt;=Q$7+7,Tasks!$F$30&lt;Q$7),0,IF(Q$7+3.5&lt;Tasks!$E$30+(Tasks!$F$30-Tasks!$E$30+1)*N(Tasks!$G$30),2,IF(Tasks!$M$30=4,3,1)))</f>
        <v/>
      </c>
      <c r="R32" s="57">
        <f>IF(OR(Tasks!$M$30=0,Tasks!$E$30&gt;=R$7+7,Tasks!$F$30&lt;R$7),0,IF(R$7+3.5&lt;Tasks!$E$30+(Tasks!$F$30-Tasks!$E$30+1)*N(Tasks!$G$30),2,IF(Tasks!$M$30=4,3,1)))</f>
        <v/>
      </c>
      <c r="S32" s="57">
        <f>IF(OR(Tasks!$M$30=0,Tasks!$E$30&gt;=S$7+7,Tasks!$F$30&lt;S$7),0,IF(S$7+3.5&lt;Tasks!$E$30+(Tasks!$F$30-Tasks!$E$30+1)*N(Tasks!$G$30),2,IF(Tasks!$M$30=4,3,1)))</f>
        <v/>
      </c>
      <c r="T32" s="57">
        <f>IF(OR(Tasks!$M$30=0,Tasks!$E$30&gt;=T$7+7,Tasks!$F$30&lt;T$7),0,IF(T$7+3.5&lt;Tasks!$E$30+(Tasks!$F$30-Tasks!$E$30+1)*N(Tasks!$G$30),2,IF(Tasks!$M$30=4,3,1)))</f>
        <v/>
      </c>
      <c r="U32" s="57">
        <f>IF(OR(Tasks!$M$30=0,Tasks!$E$30&gt;=U$7+7,Tasks!$F$30&lt;U$7),0,IF(U$7+3.5&lt;Tasks!$E$30+(Tasks!$F$30-Tasks!$E$30+1)*N(Tasks!$G$30),2,IF(Tasks!$M$30=4,3,1)))</f>
        <v/>
      </c>
      <c r="V32" s="57">
        <f>IF(OR(Tasks!$M$30=0,Tasks!$E$30&gt;=V$7+7,Tasks!$F$30&lt;V$7),0,IF(V$7+3.5&lt;Tasks!$E$30+(Tasks!$F$30-Tasks!$E$30+1)*N(Tasks!$G$30),2,IF(Tasks!$M$30=4,3,1)))</f>
        <v/>
      </c>
      <c r="W32" s="57">
        <f>IF(OR(Tasks!$M$30=0,Tasks!$E$30&gt;=W$7+7,Tasks!$F$30&lt;W$7),0,IF(W$7+3.5&lt;Tasks!$E$30+(Tasks!$F$30-Tasks!$E$30+1)*N(Tasks!$G$30),2,IF(Tasks!$M$30=4,3,1)))</f>
        <v/>
      </c>
      <c r="X32" s="57">
        <f>IF(OR(Tasks!$M$30=0,Tasks!$E$30&gt;=X$7+7,Tasks!$F$30&lt;X$7),0,IF(X$7+3.5&lt;Tasks!$E$30+(Tasks!$F$30-Tasks!$E$30+1)*N(Tasks!$G$30),2,IF(Tasks!$M$30=4,3,1)))</f>
        <v/>
      </c>
      <c r="Y32" s="57">
        <f>IF(OR(Tasks!$M$30=0,Tasks!$E$30&gt;=Y$7+7,Tasks!$F$30&lt;Y$7),0,IF(Y$7+3.5&lt;Tasks!$E$30+(Tasks!$F$30-Tasks!$E$30+1)*N(Tasks!$G$30),2,IF(Tasks!$M$30=4,3,1)))</f>
        <v/>
      </c>
      <c r="Z32" s="57">
        <f>IF(OR(Tasks!$M$30=0,Tasks!$E$30&gt;=Z$7+7,Tasks!$F$30&lt;Z$7),0,IF(Z$7+3.5&lt;Tasks!$E$30+(Tasks!$F$30-Tasks!$E$30+1)*N(Tasks!$G$30),2,IF(Tasks!$M$30=4,3,1)))</f>
        <v/>
      </c>
      <c r="AA32" s="57">
        <f>IF(OR(Tasks!$M$30=0,Tasks!$E$30&gt;=AA$7+7,Tasks!$F$30&lt;AA$7),0,IF(AA$7+3.5&lt;Tasks!$E$30+(Tasks!$F$30-Tasks!$E$30+1)*N(Tasks!$G$30),2,IF(Tasks!$M$30=4,3,1)))</f>
        <v/>
      </c>
      <c r="AB32" s="57">
        <f>IF(OR(Tasks!$M$30=0,Tasks!$E$30&gt;=AB$7+7,Tasks!$F$30&lt;AB$7),0,IF(AB$7+3.5&lt;Tasks!$E$30+(Tasks!$F$30-Tasks!$E$30+1)*N(Tasks!$G$30),2,IF(Tasks!$M$30=4,3,1)))</f>
        <v/>
      </c>
      <c r="AC32" s="57">
        <f>IF(OR(Tasks!$M$30=0,Tasks!$E$30&gt;=AC$7+7,Tasks!$F$30&lt;AC$7),0,IF(AC$7+3.5&lt;Tasks!$E$30+(Tasks!$F$30-Tasks!$E$30+1)*N(Tasks!$G$30),2,IF(Tasks!$M$30=4,3,1)))</f>
        <v/>
      </c>
      <c r="AD32" s="57">
        <f>IF(OR(Tasks!$M$30=0,Tasks!$E$30&gt;=AD$7+7,Tasks!$F$30&lt;AD$7),0,IF(AD$7+3.5&lt;Tasks!$E$30+(Tasks!$F$30-Tasks!$E$30+1)*N(Tasks!$G$30),2,IF(Tasks!$M$30=4,3,1)))</f>
        <v/>
      </c>
      <c r="AE32" s="57">
        <f>IF(OR(Tasks!$M$30=0,Tasks!$E$30&gt;=AE$7+7,Tasks!$F$30&lt;AE$7),0,IF(AE$7+3.5&lt;Tasks!$E$30+(Tasks!$F$30-Tasks!$E$30+1)*N(Tasks!$G$30),2,IF(Tasks!$M$30=4,3,1)))</f>
        <v/>
      </c>
      <c r="AF32" s="57">
        <f>IF(OR(Tasks!$M$30=0,Tasks!$E$30&gt;=AF$7+7,Tasks!$F$30&lt;AF$7),0,IF(AF$7+3.5&lt;Tasks!$E$30+(Tasks!$F$30-Tasks!$E$30+1)*N(Tasks!$G$30),2,IF(Tasks!$M$30=4,3,1)))</f>
        <v/>
      </c>
      <c r="AG32" s="57">
        <f>IF(OR(Tasks!$M$30=0,Tasks!$E$30&gt;=AG$7+7,Tasks!$F$30&lt;AG$7),0,IF(AG$7+3.5&lt;Tasks!$E$30+(Tasks!$F$30-Tasks!$E$30+1)*N(Tasks!$G$30),2,IF(Tasks!$M$30=4,3,1)))</f>
        <v/>
      </c>
      <c r="AH32" s="1" t="n"/>
    </row>
    <row r="33" ht="17" customHeight="1">
      <c r="A33" s="1" t="n"/>
      <c r="B33" s="53">
        <f>IF(Tasks!$C$31="","",Tasks!$A$31)</f>
        <v/>
      </c>
      <c r="C33" s="54">
        <f>IF(Tasks!$C$31="","",Tasks!$C$31)</f>
        <v/>
      </c>
      <c r="D33" s="33">
        <f>IF(Tasks!$C$31="","",Tasks!$D$31&amp;"")</f>
        <v/>
      </c>
      <c r="E33" s="55">
        <f>IF(N(Tasks!$E$31)=0,"",Tasks!$E$31)</f>
        <v/>
      </c>
      <c r="F33" s="55">
        <f>IF(N(Tasks!$F$31)=0,"",Tasks!$F$31)</f>
        <v/>
      </c>
      <c r="G33" s="56">
        <f>IF(Tasks!$C$31="","",N(Tasks!$G$31))</f>
        <v/>
      </c>
      <c r="H33" s="57">
        <f>IF(OR(Tasks!$M$31=0,Tasks!$E$31&gt;=H$7+7,Tasks!$F$31&lt;H$7),0,IF(H$7+3.5&lt;Tasks!$E$31+(Tasks!$F$31-Tasks!$E$31+1)*N(Tasks!$G$31),2,IF(Tasks!$M$31=4,3,1)))</f>
        <v/>
      </c>
      <c r="I33" s="57">
        <f>IF(OR(Tasks!$M$31=0,Tasks!$E$31&gt;=I$7+7,Tasks!$F$31&lt;I$7),0,IF(I$7+3.5&lt;Tasks!$E$31+(Tasks!$F$31-Tasks!$E$31+1)*N(Tasks!$G$31),2,IF(Tasks!$M$31=4,3,1)))</f>
        <v/>
      </c>
      <c r="J33" s="57">
        <f>IF(OR(Tasks!$M$31=0,Tasks!$E$31&gt;=J$7+7,Tasks!$F$31&lt;J$7),0,IF(J$7+3.5&lt;Tasks!$E$31+(Tasks!$F$31-Tasks!$E$31+1)*N(Tasks!$G$31),2,IF(Tasks!$M$31=4,3,1)))</f>
        <v/>
      </c>
      <c r="K33" s="57">
        <f>IF(OR(Tasks!$M$31=0,Tasks!$E$31&gt;=K$7+7,Tasks!$F$31&lt;K$7),0,IF(K$7+3.5&lt;Tasks!$E$31+(Tasks!$F$31-Tasks!$E$31+1)*N(Tasks!$G$31),2,IF(Tasks!$M$31=4,3,1)))</f>
        <v/>
      </c>
      <c r="L33" s="57">
        <f>IF(OR(Tasks!$M$31=0,Tasks!$E$31&gt;=L$7+7,Tasks!$F$31&lt;L$7),0,IF(L$7+3.5&lt;Tasks!$E$31+(Tasks!$F$31-Tasks!$E$31+1)*N(Tasks!$G$31),2,IF(Tasks!$M$31=4,3,1)))</f>
        <v/>
      </c>
      <c r="M33" s="57">
        <f>IF(OR(Tasks!$M$31=0,Tasks!$E$31&gt;=M$7+7,Tasks!$F$31&lt;M$7),0,IF(M$7+3.5&lt;Tasks!$E$31+(Tasks!$F$31-Tasks!$E$31+1)*N(Tasks!$G$31),2,IF(Tasks!$M$31=4,3,1)))</f>
        <v/>
      </c>
      <c r="N33" s="57">
        <f>IF(OR(Tasks!$M$31=0,Tasks!$E$31&gt;=N$7+7,Tasks!$F$31&lt;N$7),0,IF(N$7+3.5&lt;Tasks!$E$31+(Tasks!$F$31-Tasks!$E$31+1)*N(Tasks!$G$31),2,IF(Tasks!$M$31=4,3,1)))</f>
        <v/>
      </c>
      <c r="O33" s="57">
        <f>IF(OR(Tasks!$M$31=0,Tasks!$E$31&gt;=O$7+7,Tasks!$F$31&lt;O$7),0,IF(O$7+3.5&lt;Tasks!$E$31+(Tasks!$F$31-Tasks!$E$31+1)*N(Tasks!$G$31),2,IF(Tasks!$M$31=4,3,1)))</f>
        <v/>
      </c>
      <c r="P33" s="57">
        <f>IF(OR(Tasks!$M$31=0,Tasks!$E$31&gt;=P$7+7,Tasks!$F$31&lt;P$7),0,IF(P$7+3.5&lt;Tasks!$E$31+(Tasks!$F$31-Tasks!$E$31+1)*N(Tasks!$G$31),2,IF(Tasks!$M$31=4,3,1)))</f>
        <v/>
      </c>
      <c r="Q33" s="57">
        <f>IF(OR(Tasks!$M$31=0,Tasks!$E$31&gt;=Q$7+7,Tasks!$F$31&lt;Q$7),0,IF(Q$7+3.5&lt;Tasks!$E$31+(Tasks!$F$31-Tasks!$E$31+1)*N(Tasks!$G$31),2,IF(Tasks!$M$31=4,3,1)))</f>
        <v/>
      </c>
      <c r="R33" s="57">
        <f>IF(OR(Tasks!$M$31=0,Tasks!$E$31&gt;=R$7+7,Tasks!$F$31&lt;R$7),0,IF(R$7+3.5&lt;Tasks!$E$31+(Tasks!$F$31-Tasks!$E$31+1)*N(Tasks!$G$31),2,IF(Tasks!$M$31=4,3,1)))</f>
        <v/>
      </c>
      <c r="S33" s="57">
        <f>IF(OR(Tasks!$M$31=0,Tasks!$E$31&gt;=S$7+7,Tasks!$F$31&lt;S$7),0,IF(S$7+3.5&lt;Tasks!$E$31+(Tasks!$F$31-Tasks!$E$31+1)*N(Tasks!$G$31),2,IF(Tasks!$M$31=4,3,1)))</f>
        <v/>
      </c>
      <c r="T33" s="57">
        <f>IF(OR(Tasks!$M$31=0,Tasks!$E$31&gt;=T$7+7,Tasks!$F$31&lt;T$7),0,IF(T$7+3.5&lt;Tasks!$E$31+(Tasks!$F$31-Tasks!$E$31+1)*N(Tasks!$G$31),2,IF(Tasks!$M$31=4,3,1)))</f>
        <v/>
      </c>
      <c r="U33" s="57">
        <f>IF(OR(Tasks!$M$31=0,Tasks!$E$31&gt;=U$7+7,Tasks!$F$31&lt;U$7),0,IF(U$7+3.5&lt;Tasks!$E$31+(Tasks!$F$31-Tasks!$E$31+1)*N(Tasks!$G$31),2,IF(Tasks!$M$31=4,3,1)))</f>
        <v/>
      </c>
      <c r="V33" s="57">
        <f>IF(OR(Tasks!$M$31=0,Tasks!$E$31&gt;=V$7+7,Tasks!$F$31&lt;V$7),0,IF(V$7+3.5&lt;Tasks!$E$31+(Tasks!$F$31-Tasks!$E$31+1)*N(Tasks!$G$31),2,IF(Tasks!$M$31=4,3,1)))</f>
        <v/>
      </c>
      <c r="W33" s="57">
        <f>IF(OR(Tasks!$M$31=0,Tasks!$E$31&gt;=W$7+7,Tasks!$F$31&lt;W$7),0,IF(W$7+3.5&lt;Tasks!$E$31+(Tasks!$F$31-Tasks!$E$31+1)*N(Tasks!$G$31),2,IF(Tasks!$M$31=4,3,1)))</f>
        <v/>
      </c>
      <c r="X33" s="57">
        <f>IF(OR(Tasks!$M$31=0,Tasks!$E$31&gt;=X$7+7,Tasks!$F$31&lt;X$7),0,IF(X$7+3.5&lt;Tasks!$E$31+(Tasks!$F$31-Tasks!$E$31+1)*N(Tasks!$G$31),2,IF(Tasks!$M$31=4,3,1)))</f>
        <v/>
      </c>
      <c r="Y33" s="57">
        <f>IF(OR(Tasks!$M$31=0,Tasks!$E$31&gt;=Y$7+7,Tasks!$F$31&lt;Y$7),0,IF(Y$7+3.5&lt;Tasks!$E$31+(Tasks!$F$31-Tasks!$E$31+1)*N(Tasks!$G$31),2,IF(Tasks!$M$31=4,3,1)))</f>
        <v/>
      </c>
      <c r="Z33" s="57">
        <f>IF(OR(Tasks!$M$31=0,Tasks!$E$31&gt;=Z$7+7,Tasks!$F$31&lt;Z$7),0,IF(Z$7+3.5&lt;Tasks!$E$31+(Tasks!$F$31-Tasks!$E$31+1)*N(Tasks!$G$31),2,IF(Tasks!$M$31=4,3,1)))</f>
        <v/>
      </c>
      <c r="AA33" s="57">
        <f>IF(OR(Tasks!$M$31=0,Tasks!$E$31&gt;=AA$7+7,Tasks!$F$31&lt;AA$7),0,IF(AA$7+3.5&lt;Tasks!$E$31+(Tasks!$F$31-Tasks!$E$31+1)*N(Tasks!$G$31),2,IF(Tasks!$M$31=4,3,1)))</f>
        <v/>
      </c>
      <c r="AB33" s="57">
        <f>IF(OR(Tasks!$M$31=0,Tasks!$E$31&gt;=AB$7+7,Tasks!$F$31&lt;AB$7),0,IF(AB$7+3.5&lt;Tasks!$E$31+(Tasks!$F$31-Tasks!$E$31+1)*N(Tasks!$G$31),2,IF(Tasks!$M$31=4,3,1)))</f>
        <v/>
      </c>
      <c r="AC33" s="57">
        <f>IF(OR(Tasks!$M$31=0,Tasks!$E$31&gt;=AC$7+7,Tasks!$F$31&lt;AC$7),0,IF(AC$7+3.5&lt;Tasks!$E$31+(Tasks!$F$31-Tasks!$E$31+1)*N(Tasks!$G$31),2,IF(Tasks!$M$31=4,3,1)))</f>
        <v/>
      </c>
      <c r="AD33" s="57">
        <f>IF(OR(Tasks!$M$31=0,Tasks!$E$31&gt;=AD$7+7,Tasks!$F$31&lt;AD$7),0,IF(AD$7+3.5&lt;Tasks!$E$31+(Tasks!$F$31-Tasks!$E$31+1)*N(Tasks!$G$31),2,IF(Tasks!$M$31=4,3,1)))</f>
        <v/>
      </c>
      <c r="AE33" s="57">
        <f>IF(OR(Tasks!$M$31=0,Tasks!$E$31&gt;=AE$7+7,Tasks!$F$31&lt;AE$7),0,IF(AE$7+3.5&lt;Tasks!$E$31+(Tasks!$F$31-Tasks!$E$31+1)*N(Tasks!$G$31),2,IF(Tasks!$M$31=4,3,1)))</f>
        <v/>
      </c>
      <c r="AF33" s="57">
        <f>IF(OR(Tasks!$M$31=0,Tasks!$E$31&gt;=AF$7+7,Tasks!$F$31&lt;AF$7),0,IF(AF$7+3.5&lt;Tasks!$E$31+(Tasks!$F$31-Tasks!$E$31+1)*N(Tasks!$G$31),2,IF(Tasks!$M$31=4,3,1)))</f>
        <v/>
      </c>
      <c r="AG33" s="57">
        <f>IF(OR(Tasks!$M$31=0,Tasks!$E$31&gt;=AG$7+7,Tasks!$F$31&lt;AG$7),0,IF(AG$7+3.5&lt;Tasks!$E$31+(Tasks!$F$31-Tasks!$E$31+1)*N(Tasks!$G$31),2,IF(Tasks!$M$31=4,3,1)))</f>
        <v/>
      </c>
      <c r="AH33" s="1" t="n"/>
    </row>
    <row r="34" ht="17" customHeight="1">
      <c r="A34" s="1" t="n"/>
      <c r="B34" s="53">
        <f>IF(Tasks!$C$32="","",Tasks!$A$32)</f>
        <v/>
      </c>
      <c r="C34" s="54">
        <f>IF(Tasks!$C$32="","",Tasks!$C$32)</f>
        <v/>
      </c>
      <c r="D34" s="33">
        <f>IF(Tasks!$C$32="","",Tasks!$D$32&amp;"")</f>
        <v/>
      </c>
      <c r="E34" s="55">
        <f>IF(N(Tasks!$E$32)=0,"",Tasks!$E$32)</f>
        <v/>
      </c>
      <c r="F34" s="55">
        <f>IF(N(Tasks!$F$32)=0,"",Tasks!$F$32)</f>
        <v/>
      </c>
      <c r="G34" s="56">
        <f>IF(Tasks!$C$32="","",N(Tasks!$G$32))</f>
        <v/>
      </c>
      <c r="H34" s="57">
        <f>IF(OR(Tasks!$M$32=0,Tasks!$E$32&gt;=H$7+7,Tasks!$F$32&lt;H$7),0,IF(H$7+3.5&lt;Tasks!$E$32+(Tasks!$F$32-Tasks!$E$32+1)*N(Tasks!$G$32),2,IF(Tasks!$M$32=4,3,1)))</f>
        <v/>
      </c>
      <c r="I34" s="57">
        <f>IF(OR(Tasks!$M$32=0,Tasks!$E$32&gt;=I$7+7,Tasks!$F$32&lt;I$7),0,IF(I$7+3.5&lt;Tasks!$E$32+(Tasks!$F$32-Tasks!$E$32+1)*N(Tasks!$G$32),2,IF(Tasks!$M$32=4,3,1)))</f>
        <v/>
      </c>
      <c r="J34" s="57">
        <f>IF(OR(Tasks!$M$32=0,Tasks!$E$32&gt;=J$7+7,Tasks!$F$32&lt;J$7),0,IF(J$7+3.5&lt;Tasks!$E$32+(Tasks!$F$32-Tasks!$E$32+1)*N(Tasks!$G$32),2,IF(Tasks!$M$32=4,3,1)))</f>
        <v/>
      </c>
      <c r="K34" s="57">
        <f>IF(OR(Tasks!$M$32=0,Tasks!$E$32&gt;=K$7+7,Tasks!$F$32&lt;K$7),0,IF(K$7+3.5&lt;Tasks!$E$32+(Tasks!$F$32-Tasks!$E$32+1)*N(Tasks!$G$32),2,IF(Tasks!$M$32=4,3,1)))</f>
        <v/>
      </c>
      <c r="L34" s="57">
        <f>IF(OR(Tasks!$M$32=0,Tasks!$E$32&gt;=L$7+7,Tasks!$F$32&lt;L$7),0,IF(L$7+3.5&lt;Tasks!$E$32+(Tasks!$F$32-Tasks!$E$32+1)*N(Tasks!$G$32),2,IF(Tasks!$M$32=4,3,1)))</f>
        <v/>
      </c>
      <c r="M34" s="57">
        <f>IF(OR(Tasks!$M$32=0,Tasks!$E$32&gt;=M$7+7,Tasks!$F$32&lt;M$7),0,IF(M$7+3.5&lt;Tasks!$E$32+(Tasks!$F$32-Tasks!$E$32+1)*N(Tasks!$G$32),2,IF(Tasks!$M$32=4,3,1)))</f>
        <v/>
      </c>
      <c r="N34" s="57">
        <f>IF(OR(Tasks!$M$32=0,Tasks!$E$32&gt;=N$7+7,Tasks!$F$32&lt;N$7),0,IF(N$7+3.5&lt;Tasks!$E$32+(Tasks!$F$32-Tasks!$E$32+1)*N(Tasks!$G$32),2,IF(Tasks!$M$32=4,3,1)))</f>
        <v/>
      </c>
      <c r="O34" s="57">
        <f>IF(OR(Tasks!$M$32=0,Tasks!$E$32&gt;=O$7+7,Tasks!$F$32&lt;O$7),0,IF(O$7+3.5&lt;Tasks!$E$32+(Tasks!$F$32-Tasks!$E$32+1)*N(Tasks!$G$32),2,IF(Tasks!$M$32=4,3,1)))</f>
        <v/>
      </c>
      <c r="P34" s="57">
        <f>IF(OR(Tasks!$M$32=0,Tasks!$E$32&gt;=P$7+7,Tasks!$F$32&lt;P$7),0,IF(P$7+3.5&lt;Tasks!$E$32+(Tasks!$F$32-Tasks!$E$32+1)*N(Tasks!$G$32),2,IF(Tasks!$M$32=4,3,1)))</f>
        <v/>
      </c>
      <c r="Q34" s="57">
        <f>IF(OR(Tasks!$M$32=0,Tasks!$E$32&gt;=Q$7+7,Tasks!$F$32&lt;Q$7),0,IF(Q$7+3.5&lt;Tasks!$E$32+(Tasks!$F$32-Tasks!$E$32+1)*N(Tasks!$G$32),2,IF(Tasks!$M$32=4,3,1)))</f>
        <v/>
      </c>
      <c r="R34" s="57">
        <f>IF(OR(Tasks!$M$32=0,Tasks!$E$32&gt;=R$7+7,Tasks!$F$32&lt;R$7),0,IF(R$7+3.5&lt;Tasks!$E$32+(Tasks!$F$32-Tasks!$E$32+1)*N(Tasks!$G$32),2,IF(Tasks!$M$32=4,3,1)))</f>
        <v/>
      </c>
      <c r="S34" s="57">
        <f>IF(OR(Tasks!$M$32=0,Tasks!$E$32&gt;=S$7+7,Tasks!$F$32&lt;S$7),0,IF(S$7+3.5&lt;Tasks!$E$32+(Tasks!$F$32-Tasks!$E$32+1)*N(Tasks!$G$32),2,IF(Tasks!$M$32=4,3,1)))</f>
        <v/>
      </c>
      <c r="T34" s="57">
        <f>IF(OR(Tasks!$M$32=0,Tasks!$E$32&gt;=T$7+7,Tasks!$F$32&lt;T$7),0,IF(T$7+3.5&lt;Tasks!$E$32+(Tasks!$F$32-Tasks!$E$32+1)*N(Tasks!$G$32),2,IF(Tasks!$M$32=4,3,1)))</f>
        <v/>
      </c>
      <c r="U34" s="57">
        <f>IF(OR(Tasks!$M$32=0,Tasks!$E$32&gt;=U$7+7,Tasks!$F$32&lt;U$7),0,IF(U$7+3.5&lt;Tasks!$E$32+(Tasks!$F$32-Tasks!$E$32+1)*N(Tasks!$G$32),2,IF(Tasks!$M$32=4,3,1)))</f>
        <v/>
      </c>
      <c r="V34" s="57">
        <f>IF(OR(Tasks!$M$32=0,Tasks!$E$32&gt;=V$7+7,Tasks!$F$32&lt;V$7),0,IF(V$7+3.5&lt;Tasks!$E$32+(Tasks!$F$32-Tasks!$E$32+1)*N(Tasks!$G$32),2,IF(Tasks!$M$32=4,3,1)))</f>
        <v/>
      </c>
      <c r="W34" s="57">
        <f>IF(OR(Tasks!$M$32=0,Tasks!$E$32&gt;=W$7+7,Tasks!$F$32&lt;W$7),0,IF(W$7+3.5&lt;Tasks!$E$32+(Tasks!$F$32-Tasks!$E$32+1)*N(Tasks!$G$32),2,IF(Tasks!$M$32=4,3,1)))</f>
        <v/>
      </c>
      <c r="X34" s="57">
        <f>IF(OR(Tasks!$M$32=0,Tasks!$E$32&gt;=X$7+7,Tasks!$F$32&lt;X$7),0,IF(X$7+3.5&lt;Tasks!$E$32+(Tasks!$F$32-Tasks!$E$32+1)*N(Tasks!$G$32),2,IF(Tasks!$M$32=4,3,1)))</f>
        <v/>
      </c>
      <c r="Y34" s="57">
        <f>IF(OR(Tasks!$M$32=0,Tasks!$E$32&gt;=Y$7+7,Tasks!$F$32&lt;Y$7),0,IF(Y$7+3.5&lt;Tasks!$E$32+(Tasks!$F$32-Tasks!$E$32+1)*N(Tasks!$G$32),2,IF(Tasks!$M$32=4,3,1)))</f>
        <v/>
      </c>
      <c r="Z34" s="57">
        <f>IF(OR(Tasks!$M$32=0,Tasks!$E$32&gt;=Z$7+7,Tasks!$F$32&lt;Z$7),0,IF(Z$7+3.5&lt;Tasks!$E$32+(Tasks!$F$32-Tasks!$E$32+1)*N(Tasks!$G$32),2,IF(Tasks!$M$32=4,3,1)))</f>
        <v/>
      </c>
      <c r="AA34" s="57">
        <f>IF(OR(Tasks!$M$32=0,Tasks!$E$32&gt;=AA$7+7,Tasks!$F$32&lt;AA$7),0,IF(AA$7+3.5&lt;Tasks!$E$32+(Tasks!$F$32-Tasks!$E$32+1)*N(Tasks!$G$32),2,IF(Tasks!$M$32=4,3,1)))</f>
        <v/>
      </c>
      <c r="AB34" s="57">
        <f>IF(OR(Tasks!$M$32=0,Tasks!$E$32&gt;=AB$7+7,Tasks!$F$32&lt;AB$7),0,IF(AB$7+3.5&lt;Tasks!$E$32+(Tasks!$F$32-Tasks!$E$32+1)*N(Tasks!$G$32),2,IF(Tasks!$M$32=4,3,1)))</f>
        <v/>
      </c>
      <c r="AC34" s="57">
        <f>IF(OR(Tasks!$M$32=0,Tasks!$E$32&gt;=AC$7+7,Tasks!$F$32&lt;AC$7),0,IF(AC$7+3.5&lt;Tasks!$E$32+(Tasks!$F$32-Tasks!$E$32+1)*N(Tasks!$G$32),2,IF(Tasks!$M$32=4,3,1)))</f>
        <v/>
      </c>
      <c r="AD34" s="57">
        <f>IF(OR(Tasks!$M$32=0,Tasks!$E$32&gt;=AD$7+7,Tasks!$F$32&lt;AD$7),0,IF(AD$7+3.5&lt;Tasks!$E$32+(Tasks!$F$32-Tasks!$E$32+1)*N(Tasks!$G$32),2,IF(Tasks!$M$32=4,3,1)))</f>
        <v/>
      </c>
      <c r="AE34" s="57">
        <f>IF(OR(Tasks!$M$32=0,Tasks!$E$32&gt;=AE$7+7,Tasks!$F$32&lt;AE$7),0,IF(AE$7+3.5&lt;Tasks!$E$32+(Tasks!$F$32-Tasks!$E$32+1)*N(Tasks!$G$32),2,IF(Tasks!$M$32=4,3,1)))</f>
        <v/>
      </c>
      <c r="AF34" s="57">
        <f>IF(OR(Tasks!$M$32=0,Tasks!$E$32&gt;=AF$7+7,Tasks!$F$32&lt;AF$7),0,IF(AF$7+3.5&lt;Tasks!$E$32+(Tasks!$F$32-Tasks!$E$32+1)*N(Tasks!$G$32),2,IF(Tasks!$M$32=4,3,1)))</f>
        <v/>
      </c>
      <c r="AG34" s="57">
        <f>IF(OR(Tasks!$M$32=0,Tasks!$E$32&gt;=AG$7+7,Tasks!$F$32&lt;AG$7),0,IF(AG$7+3.5&lt;Tasks!$E$32+(Tasks!$F$32-Tasks!$E$32+1)*N(Tasks!$G$32),2,IF(Tasks!$M$32=4,3,1)))</f>
        <v/>
      </c>
      <c r="AH34" s="1" t="n"/>
    </row>
    <row r="35" ht="17" customHeight="1">
      <c r="A35" s="1" t="n"/>
      <c r="B35" s="53">
        <f>IF(Tasks!$C$33="","",Tasks!$A$33)</f>
        <v/>
      </c>
      <c r="C35" s="54">
        <f>IF(Tasks!$C$33="","",Tasks!$C$33)</f>
        <v/>
      </c>
      <c r="D35" s="33">
        <f>IF(Tasks!$C$33="","",Tasks!$D$33&amp;"")</f>
        <v/>
      </c>
      <c r="E35" s="55">
        <f>IF(N(Tasks!$E$33)=0,"",Tasks!$E$33)</f>
        <v/>
      </c>
      <c r="F35" s="55">
        <f>IF(N(Tasks!$F$33)=0,"",Tasks!$F$33)</f>
        <v/>
      </c>
      <c r="G35" s="56">
        <f>IF(Tasks!$C$33="","",N(Tasks!$G$33))</f>
        <v/>
      </c>
      <c r="H35" s="57">
        <f>IF(OR(Tasks!$M$33=0,Tasks!$E$33&gt;=H$7+7,Tasks!$F$33&lt;H$7),0,IF(H$7+3.5&lt;Tasks!$E$33+(Tasks!$F$33-Tasks!$E$33+1)*N(Tasks!$G$33),2,IF(Tasks!$M$33=4,3,1)))</f>
        <v/>
      </c>
      <c r="I35" s="57">
        <f>IF(OR(Tasks!$M$33=0,Tasks!$E$33&gt;=I$7+7,Tasks!$F$33&lt;I$7),0,IF(I$7+3.5&lt;Tasks!$E$33+(Tasks!$F$33-Tasks!$E$33+1)*N(Tasks!$G$33),2,IF(Tasks!$M$33=4,3,1)))</f>
        <v/>
      </c>
      <c r="J35" s="57">
        <f>IF(OR(Tasks!$M$33=0,Tasks!$E$33&gt;=J$7+7,Tasks!$F$33&lt;J$7),0,IF(J$7+3.5&lt;Tasks!$E$33+(Tasks!$F$33-Tasks!$E$33+1)*N(Tasks!$G$33),2,IF(Tasks!$M$33=4,3,1)))</f>
        <v/>
      </c>
      <c r="K35" s="57">
        <f>IF(OR(Tasks!$M$33=0,Tasks!$E$33&gt;=K$7+7,Tasks!$F$33&lt;K$7),0,IF(K$7+3.5&lt;Tasks!$E$33+(Tasks!$F$33-Tasks!$E$33+1)*N(Tasks!$G$33),2,IF(Tasks!$M$33=4,3,1)))</f>
        <v/>
      </c>
      <c r="L35" s="57">
        <f>IF(OR(Tasks!$M$33=0,Tasks!$E$33&gt;=L$7+7,Tasks!$F$33&lt;L$7),0,IF(L$7+3.5&lt;Tasks!$E$33+(Tasks!$F$33-Tasks!$E$33+1)*N(Tasks!$G$33),2,IF(Tasks!$M$33=4,3,1)))</f>
        <v/>
      </c>
      <c r="M35" s="57">
        <f>IF(OR(Tasks!$M$33=0,Tasks!$E$33&gt;=M$7+7,Tasks!$F$33&lt;M$7),0,IF(M$7+3.5&lt;Tasks!$E$33+(Tasks!$F$33-Tasks!$E$33+1)*N(Tasks!$G$33),2,IF(Tasks!$M$33=4,3,1)))</f>
        <v/>
      </c>
      <c r="N35" s="57">
        <f>IF(OR(Tasks!$M$33=0,Tasks!$E$33&gt;=N$7+7,Tasks!$F$33&lt;N$7),0,IF(N$7+3.5&lt;Tasks!$E$33+(Tasks!$F$33-Tasks!$E$33+1)*N(Tasks!$G$33),2,IF(Tasks!$M$33=4,3,1)))</f>
        <v/>
      </c>
      <c r="O35" s="57">
        <f>IF(OR(Tasks!$M$33=0,Tasks!$E$33&gt;=O$7+7,Tasks!$F$33&lt;O$7),0,IF(O$7+3.5&lt;Tasks!$E$33+(Tasks!$F$33-Tasks!$E$33+1)*N(Tasks!$G$33),2,IF(Tasks!$M$33=4,3,1)))</f>
        <v/>
      </c>
      <c r="P35" s="57">
        <f>IF(OR(Tasks!$M$33=0,Tasks!$E$33&gt;=P$7+7,Tasks!$F$33&lt;P$7),0,IF(P$7+3.5&lt;Tasks!$E$33+(Tasks!$F$33-Tasks!$E$33+1)*N(Tasks!$G$33),2,IF(Tasks!$M$33=4,3,1)))</f>
        <v/>
      </c>
      <c r="Q35" s="57">
        <f>IF(OR(Tasks!$M$33=0,Tasks!$E$33&gt;=Q$7+7,Tasks!$F$33&lt;Q$7),0,IF(Q$7+3.5&lt;Tasks!$E$33+(Tasks!$F$33-Tasks!$E$33+1)*N(Tasks!$G$33),2,IF(Tasks!$M$33=4,3,1)))</f>
        <v/>
      </c>
      <c r="R35" s="57">
        <f>IF(OR(Tasks!$M$33=0,Tasks!$E$33&gt;=R$7+7,Tasks!$F$33&lt;R$7),0,IF(R$7+3.5&lt;Tasks!$E$33+(Tasks!$F$33-Tasks!$E$33+1)*N(Tasks!$G$33),2,IF(Tasks!$M$33=4,3,1)))</f>
        <v/>
      </c>
      <c r="S35" s="57">
        <f>IF(OR(Tasks!$M$33=0,Tasks!$E$33&gt;=S$7+7,Tasks!$F$33&lt;S$7),0,IF(S$7+3.5&lt;Tasks!$E$33+(Tasks!$F$33-Tasks!$E$33+1)*N(Tasks!$G$33),2,IF(Tasks!$M$33=4,3,1)))</f>
        <v/>
      </c>
      <c r="T35" s="57">
        <f>IF(OR(Tasks!$M$33=0,Tasks!$E$33&gt;=T$7+7,Tasks!$F$33&lt;T$7),0,IF(T$7+3.5&lt;Tasks!$E$33+(Tasks!$F$33-Tasks!$E$33+1)*N(Tasks!$G$33),2,IF(Tasks!$M$33=4,3,1)))</f>
        <v/>
      </c>
      <c r="U35" s="57">
        <f>IF(OR(Tasks!$M$33=0,Tasks!$E$33&gt;=U$7+7,Tasks!$F$33&lt;U$7),0,IF(U$7+3.5&lt;Tasks!$E$33+(Tasks!$F$33-Tasks!$E$33+1)*N(Tasks!$G$33),2,IF(Tasks!$M$33=4,3,1)))</f>
        <v/>
      </c>
      <c r="V35" s="57">
        <f>IF(OR(Tasks!$M$33=0,Tasks!$E$33&gt;=V$7+7,Tasks!$F$33&lt;V$7),0,IF(V$7+3.5&lt;Tasks!$E$33+(Tasks!$F$33-Tasks!$E$33+1)*N(Tasks!$G$33),2,IF(Tasks!$M$33=4,3,1)))</f>
        <v/>
      </c>
      <c r="W35" s="57">
        <f>IF(OR(Tasks!$M$33=0,Tasks!$E$33&gt;=W$7+7,Tasks!$F$33&lt;W$7),0,IF(W$7+3.5&lt;Tasks!$E$33+(Tasks!$F$33-Tasks!$E$33+1)*N(Tasks!$G$33),2,IF(Tasks!$M$33=4,3,1)))</f>
        <v/>
      </c>
      <c r="X35" s="57">
        <f>IF(OR(Tasks!$M$33=0,Tasks!$E$33&gt;=X$7+7,Tasks!$F$33&lt;X$7),0,IF(X$7+3.5&lt;Tasks!$E$33+(Tasks!$F$33-Tasks!$E$33+1)*N(Tasks!$G$33),2,IF(Tasks!$M$33=4,3,1)))</f>
        <v/>
      </c>
      <c r="Y35" s="57">
        <f>IF(OR(Tasks!$M$33=0,Tasks!$E$33&gt;=Y$7+7,Tasks!$F$33&lt;Y$7),0,IF(Y$7+3.5&lt;Tasks!$E$33+(Tasks!$F$33-Tasks!$E$33+1)*N(Tasks!$G$33),2,IF(Tasks!$M$33=4,3,1)))</f>
        <v/>
      </c>
      <c r="Z35" s="57">
        <f>IF(OR(Tasks!$M$33=0,Tasks!$E$33&gt;=Z$7+7,Tasks!$F$33&lt;Z$7),0,IF(Z$7+3.5&lt;Tasks!$E$33+(Tasks!$F$33-Tasks!$E$33+1)*N(Tasks!$G$33),2,IF(Tasks!$M$33=4,3,1)))</f>
        <v/>
      </c>
      <c r="AA35" s="57">
        <f>IF(OR(Tasks!$M$33=0,Tasks!$E$33&gt;=AA$7+7,Tasks!$F$33&lt;AA$7),0,IF(AA$7+3.5&lt;Tasks!$E$33+(Tasks!$F$33-Tasks!$E$33+1)*N(Tasks!$G$33),2,IF(Tasks!$M$33=4,3,1)))</f>
        <v/>
      </c>
      <c r="AB35" s="57">
        <f>IF(OR(Tasks!$M$33=0,Tasks!$E$33&gt;=AB$7+7,Tasks!$F$33&lt;AB$7),0,IF(AB$7+3.5&lt;Tasks!$E$33+(Tasks!$F$33-Tasks!$E$33+1)*N(Tasks!$G$33),2,IF(Tasks!$M$33=4,3,1)))</f>
        <v/>
      </c>
      <c r="AC35" s="57">
        <f>IF(OR(Tasks!$M$33=0,Tasks!$E$33&gt;=AC$7+7,Tasks!$F$33&lt;AC$7),0,IF(AC$7+3.5&lt;Tasks!$E$33+(Tasks!$F$33-Tasks!$E$33+1)*N(Tasks!$G$33),2,IF(Tasks!$M$33=4,3,1)))</f>
        <v/>
      </c>
      <c r="AD35" s="57">
        <f>IF(OR(Tasks!$M$33=0,Tasks!$E$33&gt;=AD$7+7,Tasks!$F$33&lt;AD$7),0,IF(AD$7+3.5&lt;Tasks!$E$33+(Tasks!$F$33-Tasks!$E$33+1)*N(Tasks!$G$33),2,IF(Tasks!$M$33=4,3,1)))</f>
        <v/>
      </c>
      <c r="AE35" s="57">
        <f>IF(OR(Tasks!$M$33=0,Tasks!$E$33&gt;=AE$7+7,Tasks!$F$33&lt;AE$7),0,IF(AE$7+3.5&lt;Tasks!$E$33+(Tasks!$F$33-Tasks!$E$33+1)*N(Tasks!$G$33),2,IF(Tasks!$M$33=4,3,1)))</f>
        <v/>
      </c>
      <c r="AF35" s="57">
        <f>IF(OR(Tasks!$M$33=0,Tasks!$E$33&gt;=AF$7+7,Tasks!$F$33&lt;AF$7),0,IF(AF$7+3.5&lt;Tasks!$E$33+(Tasks!$F$33-Tasks!$E$33+1)*N(Tasks!$G$33),2,IF(Tasks!$M$33=4,3,1)))</f>
        <v/>
      </c>
      <c r="AG35" s="57">
        <f>IF(OR(Tasks!$M$33=0,Tasks!$E$33&gt;=AG$7+7,Tasks!$F$33&lt;AG$7),0,IF(AG$7+3.5&lt;Tasks!$E$33+(Tasks!$F$33-Tasks!$E$33+1)*N(Tasks!$G$33),2,IF(Tasks!$M$33=4,3,1)))</f>
        <v/>
      </c>
      <c r="AH35" s="1" t="n"/>
    </row>
    <row r="36" ht="17" customHeight="1">
      <c r="A36" s="1" t="n"/>
      <c r="B36" s="53">
        <f>IF(Tasks!$C$34="","",Tasks!$A$34)</f>
        <v/>
      </c>
      <c r="C36" s="54">
        <f>IF(Tasks!$C$34="","",Tasks!$C$34)</f>
        <v/>
      </c>
      <c r="D36" s="33">
        <f>IF(Tasks!$C$34="","",Tasks!$D$34&amp;"")</f>
        <v/>
      </c>
      <c r="E36" s="55">
        <f>IF(N(Tasks!$E$34)=0,"",Tasks!$E$34)</f>
        <v/>
      </c>
      <c r="F36" s="55">
        <f>IF(N(Tasks!$F$34)=0,"",Tasks!$F$34)</f>
        <v/>
      </c>
      <c r="G36" s="56">
        <f>IF(Tasks!$C$34="","",N(Tasks!$G$34))</f>
        <v/>
      </c>
      <c r="H36" s="57">
        <f>IF(OR(Tasks!$M$34=0,Tasks!$E$34&gt;=H$7+7,Tasks!$F$34&lt;H$7),0,IF(H$7+3.5&lt;Tasks!$E$34+(Tasks!$F$34-Tasks!$E$34+1)*N(Tasks!$G$34),2,IF(Tasks!$M$34=4,3,1)))</f>
        <v/>
      </c>
      <c r="I36" s="57">
        <f>IF(OR(Tasks!$M$34=0,Tasks!$E$34&gt;=I$7+7,Tasks!$F$34&lt;I$7),0,IF(I$7+3.5&lt;Tasks!$E$34+(Tasks!$F$34-Tasks!$E$34+1)*N(Tasks!$G$34),2,IF(Tasks!$M$34=4,3,1)))</f>
        <v/>
      </c>
      <c r="J36" s="57">
        <f>IF(OR(Tasks!$M$34=0,Tasks!$E$34&gt;=J$7+7,Tasks!$F$34&lt;J$7),0,IF(J$7+3.5&lt;Tasks!$E$34+(Tasks!$F$34-Tasks!$E$34+1)*N(Tasks!$G$34),2,IF(Tasks!$M$34=4,3,1)))</f>
        <v/>
      </c>
      <c r="K36" s="57">
        <f>IF(OR(Tasks!$M$34=0,Tasks!$E$34&gt;=K$7+7,Tasks!$F$34&lt;K$7),0,IF(K$7+3.5&lt;Tasks!$E$34+(Tasks!$F$34-Tasks!$E$34+1)*N(Tasks!$G$34),2,IF(Tasks!$M$34=4,3,1)))</f>
        <v/>
      </c>
      <c r="L36" s="57">
        <f>IF(OR(Tasks!$M$34=0,Tasks!$E$34&gt;=L$7+7,Tasks!$F$34&lt;L$7),0,IF(L$7+3.5&lt;Tasks!$E$34+(Tasks!$F$34-Tasks!$E$34+1)*N(Tasks!$G$34),2,IF(Tasks!$M$34=4,3,1)))</f>
        <v/>
      </c>
      <c r="M36" s="57">
        <f>IF(OR(Tasks!$M$34=0,Tasks!$E$34&gt;=M$7+7,Tasks!$F$34&lt;M$7),0,IF(M$7+3.5&lt;Tasks!$E$34+(Tasks!$F$34-Tasks!$E$34+1)*N(Tasks!$G$34),2,IF(Tasks!$M$34=4,3,1)))</f>
        <v/>
      </c>
      <c r="N36" s="57">
        <f>IF(OR(Tasks!$M$34=0,Tasks!$E$34&gt;=N$7+7,Tasks!$F$34&lt;N$7),0,IF(N$7+3.5&lt;Tasks!$E$34+(Tasks!$F$34-Tasks!$E$34+1)*N(Tasks!$G$34),2,IF(Tasks!$M$34=4,3,1)))</f>
        <v/>
      </c>
      <c r="O36" s="57">
        <f>IF(OR(Tasks!$M$34=0,Tasks!$E$34&gt;=O$7+7,Tasks!$F$34&lt;O$7),0,IF(O$7+3.5&lt;Tasks!$E$34+(Tasks!$F$34-Tasks!$E$34+1)*N(Tasks!$G$34),2,IF(Tasks!$M$34=4,3,1)))</f>
        <v/>
      </c>
      <c r="P36" s="57">
        <f>IF(OR(Tasks!$M$34=0,Tasks!$E$34&gt;=P$7+7,Tasks!$F$34&lt;P$7),0,IF(P$7+3.5&lt;Tasks!$E$34+(Tasks!$F$34-Tasks!$E$34+1)*N(Tasks!$G$34),2,IF(Tasks!$M$34=4,3,1)))</f>
        <v/>
      </c>
      <c r="Q36" s="57">
        <f>IF(OR(Tasks!$M$34=0,Tasks!$E$34&gt;=Q$7+7,Tasks!$F$34&lt;Q$7),0,IF(Q$7+3.5&lt;Tasks!$E$34+(Tasks!$F$34-Tasks!$E$34+1)*N(Tasks!$G$34),2,IF(Tasks!$M$34=4,3,1)))</f>
        <v/>
      </c>
      <c r="R36" s="57">
        <f>IF(OR(Tasks!$M$34=0,Tasks!$E$34&gt;=R$7+7,Tasks!$F$34&lt;R$7),0,IF(R$7+3.5&lt;Tasks!$E$34+(Tasks!$F$34-Tasks!$E$34+1)*N(Tasks!$G$34),2,IF(Tasks!$M$34=4,3,1)))</f>
        <v/>
      </c>
      <c r="S36" s="57">
        <f>IF(OR(Tasks!$M$34=0,Tasks!$E$34&gt;=S$7+7,Tasks!$F$34&lt;S$7),0,IF(S$7+3.5&lt;Tasks!$E$34+(Tasks!$F$34-Tasks!$E$34+1)*N(Tasks!$G$34),2,IF(Tasks!$M$34=4,3,1)))</f>
        <v/>
      </c>
      <c r="T36" s="57">
        <f>IF(OR(Tasks!$M$34=0,Tasks!$E$34&gt;=T$7+7,Tasks!$F$34&lt;T$7),0,IF(T$7+3.5&lt;Tasks!$E$34+(Tasks!$F$34-Tasks!$E$34+1)*N(Tasks!$G$34),2,IF(Tasks!$M$34=4,3,1)))</f>
        <v/>
      </c>
      <c r="U36" s="57">
        <f>IF(OR(Tasks!$M$34=0,Tasks!$E$34&gt;=U$7+7,Tasks!$F$34&lt;U$7),0,IF(U$7+3.5&lt;Tasks!$E$34+(Tasks!$F$34-Tasks!$E$34+1)*N(Tasks!$G$34),2,IF(Tasks!$M$34=4,3,1)))</f>
        <v/>
      </c>
      <c r="V36" s="57">
        <f>IF(OR(Tasks!$M$34=0,Tasks!$E$34&gt;=V$7+7,Tasks!$F$34&lt;V$7),0,IF(V$7+3.5&lt;Tasks!$E$34+(Tasks!$F$34-Tasks!$E$34+1)*N(Tasks!$G$34),2,IF(Tasks!$M$34=4,3,1)))</f>
        <v/>
      </c>
      <c r="W36" s="57">
        <f>IF(OR(Tasks!$M$34=0,Tasks!$E$34&gt;=W$7+7,Tasks!$F$34&lt;W$7),0,IF(W$7+3.5&lt;Tasks!$E$34+(Tasks!$F$34-Tasks!$E$34+1)*N(Tasks!$G$34),2,IF(Tasks!$M$34=4,3,1)))</f>
        <v/>
      </c>
      <c r="X36" s="57">
        <f>IF(OR(Tasks!$M$34=0,Tasks!$E$34&gt;=X$7+7,Tasks!$F$34&lt;X$7),0,IF(X$7+3.5&lt;Tasks!$E$34+(Tasks!$F$34-Tasks!$E$34+1)*N(Tasks!$G$34),2,IF(Tasks!$M$34=4,3,1)))</f>
        <v/>
      </c>
      <c r="Y36" s="57">
        <f>IF(OR(Tasks!$M$34=0,Tasks!$E$34&gt;=Y$7+7,Tasks!$F$34&lt;Y$7),0,IF(Y$7+3.5&lt;Tasks!$E$34+(Tasks!$F$34-Tasks!$E$34+1)*N(Tasks!$G$34),2,IF(Tasks!$M$34=4,3,1)))</f>
        <v/>
      </c>
      <c r="Z36" s="57">
        <f>IF(OR(Tasks!$M$34=0,Tasks!$E$34&gt;=Z$7+7,Tasks!$F$34&lt;Z$7),0,IF(Z$7+3.5&lt;Tasks!$E$34+(Tasks!$F$34-Tasks!$E$34+1)*N(Tasks!$G$34),2,IF(Tasks!$M$34=4,3,1)))</f>
        <v/>
      </c>
      <c r="AA36" s="57">
        <f>IF(OR(Tasks!$M$34=0,Tasks!$E$34&gt;=AA$7+7,Tasks!$F$34&lt;AA$7),0,IF(AA$7+3.5&lt;Tasks!$E$34+(Tasks!$F$34-Tasks!$E$34+1)*N(Tasks!$G$34),2,IF(Tasks!$M$34=4,3,1)))</f>
        <v/>
      </c>
      <c r="AB36" s="57">
        <f>IF(OR(Tasks!$M$34=0,Tasks!$E$34&gt;=AB$7+7,Tasks!$F$34&lt;AB$7),0,IF(AB$7+3.5&lt;Tasks!$E$34+(Tasks!$F$34-Tasks!$E$34+1)*N(Tasks!$G$34),2,IF(Tasks!$M$34=4,3,1)))</f>
        <v/>
      </c>
      <c r="AC36" s="57">
        <f>IF(OR(Tasks!$M$34=0,Tasks!$E$34&gt;=AC$7+7,Tasks!$F$34&lt;AC$7),0,IF(AC$7+3.5&lt;Tasks!$E$34+(Tasks!$F$34-Tasks!$E$34+1)*N(Tasks!$G$34),2,IF(Tasks!$M$34=4,3,1)))</f>
        <v/>
      </c>
      <c r="AD36" s="57">
        <f>IF(OR(Tasks!$M$34=0,Tasks!$E$34&gt;=AD$7+7,Tasks!$F$34&lt;AD$7),0,IF(AD$7+3.5&lt;Tasks!$E$34+(Tasks!$F$34-Tasks!$E$34+1)*N(Tasks!$G$34),2,IF(Tasks!$M$34=4,3,1)))</f>
        <v/>
      </c>
      <c r="AE36" s="57">
        <f>IF(OR(Tasks!$M$34=0,Tasks!$E$34&gt;=AE$7+7,Tasks!$F$34&lt;AE$7),0,IF(AE$7+3.5&lt;Tasks!$E$34+(Tasks!$F$34-Tasks!$E$34+1)*N(Tasks!$G$34),2,IF(Tasks!$M$34=4,3,1)))</f>
        <v/>
      </c>
      <c r="AF36" s="57">
        <f>IF(OR(Tasks!$M$34=0,Tasks!$E$34&gt;=AF$7+7,Tasks!$F$34&lt;AF$7),0,IF(AF$7+3.5&lt;Tasks!$E$34+(Tasks!$F$34-Tasks!$E$34+1)*N(Tasks!$G$34),2,IF(Tasks!$M$34=4,3,1)))</f>
        <v/>
      </c>
      <c r="AG36" s="57">
        <f>IF(OR(Tasks!$M$34=0,Tasks!$E$34&gt;=AG$7+7,Tasks!$F$34&lt;AG$7),0,IF(AG$7+3.5&lt;Tasks!$E$34+(Tasks!$F$34-Tasks!$E$34+1)*N(Tasks!$G$34),2,IF(Tasks!$M$34=4,3,1)))</f>
        <v/>
      </c>
      <c r="AH36" s="1" t="n"/>
    </row>
    <row r="37" ht="17" customHeight="1">
      <c r="A37" s="1" t="n"/>
      <c r="B37" s="53">
        <f>IF(Tasks!$C$35="","",Tasks!$A$35)</f>
        <v/>
      </c>
      <c r="C37" s="54">
        <f>IF(Tasks!$C$35="","",Tasks!$C$35)</f>
        <v/>
      </c>
      <c r="D37" s="33">
        <f>IF(Tasks!$C$35="","",Tasks!$D$35&amp;"")</f>
        <v/>
      </c>
      <c r="E37" s="55">
        <f>IF(N(Tasks!$E$35)=0,"",Tasks!$E$35)</f>
        <v/>
      </c>
      <c r="F37" s="55">
        <f>IF(N(Tasks!$F$35)=0,"",Tasks!$F$35)</f>
        <v/>
      </c>
      <c r="G37" s="56">
        <f>IF(Tasks!$C$35="","",N(Tasks!$G$35))</f>
        <v/>
      </c>
      <c r="H37" s="57">
        <f>IF(OR(Tasks!$M$35=0,Tasks!$E$35&gt;=H$7+7,Tasks!$F$35&lt;H$7),0,IF(H$7+3.5&lt;Tasks!$E$35+(Tasks!$F$35-Tasks!$E$35+1)*N(Tasks!$G$35),2,IF(Tasks!$M$35=4,3,1)))</f>
        <v/>
      </c>
      <c r="I37" s="57">
        <f>IF(OR(Tasks!$M$35=0,Tasks!$E$35&gt;=I$7+7,Tasks!$F$35&lt;I$7),0,IF(I$7+3.5&lt;Tasks!$E$35+(Tasks!$F$35-Tasks!$E$35+1)*N(Tasks!$G$35),2,IF(Tasks!$M$35=4,3,1)))</f>
        <v/>
      </c>
      <c r="J37" s="57">
        <f>IF(OR(Tasks!$M$35=0,Tasks!$E$35&gt;=J$7+7,Tasks!$F$35&lt;J$7),0,IF(J$7+3.5&lt;Tasks!$E$35+(Tasks!$F$35-Tasks!$E$35+1)*N(Tasks!$G$35),2,IF(Tasks!$M$35=4,3,1)))</f>
        <v/>
      </c>
      <c r="K37" s="57">
        <f>IF(OR(Tasks!$M$35=0,Tasks!$E$35&gt;=K$7+7,Tasks!$F$35&lt;K$7),0,IF(K$7+3.5&lt;Tasks!$E$35+(Tasks!$F$35-Tasks!$E$35+1)*N(Tasks!$G$35),2,IF(Tasks!$M$35=4,3,1)))</f>
        <v/>
      </c>
      <c r="L37" s="57">
        <f>IF(OR(Tasks!$M$35=0,Tasks!$E$35&gt;=L$7+7,Tasks!$F$35&lt;L$7),0,IF(L$7+3.5&lt;Tasks!$E$35+(Tasks!$F$35-Tasks!$E$35+1)*N(Tasks!$G$35),2,IF(Tasks!$M$35=4,3,1)))</f>
        <v/>
      </c>
      <c r="M37" s="57">
        <f>IF(OR(Tasks!$M$35=0,Tasks!$E$35&gt;=M$7+7,Tasks!$F$35&lt;M$7),0,IF(M$7+3.5&lt;Tasks!$E$35+(Tasks!$F$35-Tasks!$E$35+1)*N(Tasks!$G$35),2,IF(Tasks!$M$35=4,3,1)))</f>
        <v/>
      </c>
      <c r="N37" s="57">
        <f>IF(OR(Tasks!$M$35=0,Tasks!$E$35&gt;=N$7+7,Tasks!$F$35&lt;N$7),0,IF(N$7+3.5&lt;Tasks!$E$35+(Tasks!$F$35-Tasks!$E$35+1)*N(Tasks!$G$35),2,IF(Tasks!$M$35=4,3,1)))</f>
        <v/>
      </c>
      <c r="O37" s="57">
        <f>IF(OR(Tasks!$M$35=0,Tasks!$E$35&gt;=O$7+7,Tasks!$F$35&lt;O$7),0,IF(O$7+3.5&lt;Tasks!$E$35+(Tasks!$F$35-Tasks!$E$35+1)*N(Tasks!$G$35),2,IF(Tasks!$M$35=4,3,1)))</f>
        <v/>
      </c>
      <c r="P37" s="57">
        <f>IF(OR(Tasks!$M$35=0,Tasks!$E$35&gt;=P$7+7,Tasks!$F$35&lt;P$7),0,IF(P$7+3.5&lt;Tasks!$E$35+(Tasks!$F$35-Tasks!$E$35+1)*N(Tasks!$G$35),2,IF(Tasks!$M$35=4,3,1)))</f>
        <v/>
      </c>
      <c r="Q37" s="57">
        <f>IF(OR(Tasks!$M$35=0,Tasks!$E$35&gt;=Q$7+7,Tasks!$F$35&lt;Q$7),0,IF(Q$7+3.5&lt;Tasks!$E$35+(Tasks!$F$35-Tasks!$E$35+1)*N(Tasks!$G$35),2,IF(Tasks!$M$35=4,3,1)))</f>
        <v/>
      </c>
      <c r="R37" s="57">
        <f>IF(OR(Tasks!$M$35=0,Tasks!$E$35&gt;=R$7+7,Tasks!$F$35&lt;R$7),0,IF(R$7+3.5&lt;Tasks!$E$35+(Tasks!$F$35-Tasks!$E$35+1)*N(Tasks!$G$35),2,IF(Tasks!$M$35=4,3,1)))</f>
        <v/>
      </c>
      <c r="S37" s="57">
        <f>IF(OR(Tasks!$M$35=0,Tasks!$E$35&gt;=S$7+7,Tasks!$F$35&lt;S$7),0,IF(S$7+3.5&lt;Tasks!$E$35+(Tasks!$F$35-Tasks!$E$35+1)*N(Tasks!$G$35),2,IF(Tasks!$M$35=4,3,1)))</f>
        <v/>
      </c>
      <c r="T37" s="57">
        <f>IF(OR(Tasks!$M$35=0,Tasks!$E$35&gt;=T$7+7,Tasks!$F$35&lt;T$7),0,IF(T$7+3.5&lt;Tasks!$E$35+(Tasks!$F$35-Tasks!$E$35+1)*N(Tasks!$G$35),2,IF(Tasks!$M$35=4,3,1)))</f>
        <v/>
      </c>
      <c r="U37" s="57">
        <f>IF(OR(Tasks!$M$35=0,Tasks!$E$35&gt;=U$7+7,Tasks!$F$35&lt;U$7),0,IF(U$7+3.5&lt;Tasks!$E$35+(Tasks!$F$35-Tasks!$E$35+1)*N(Tasks!$G$35),2,IF(Tasks!$M$35=4,3,1)))</f>
        <v/>
      </c>
      <c r="V37" s="57">
        <f>IF(OR(Tasks!$M$35=0,Tasks!$E$35&gt;=V$7+7,Tasks!$F$35&lt;V$7),0,IF(V$7+3.5&lt;Tasks!$E$35+(Tasks!$F$35-Tasks!$E$35+1)*N(Tasks!$G$35),2,IF(Tasks!$M$35=4,3,1)))</f>
        <v/>
      </c>
      <c r="W37" s="57">
        <f>IF(OR(Tasks!$M$35=0,Tasks!$E$35&gt;=W$7+7,Tasks!$F$35&lt;W$7),0,IF(W$7+3.5&lt;Tasks!$E$35+(Tasks!$F$35-Tasks!$E$35+1)*N(Tasks!$G$35),2,IF(Tasks!$M$35=4,3,1)))</f>
        <v/>
      </c>
      <c r="X37" s="57">
        <f>IF(OR(Tasks!$M$35=0,Tasks!$E$35&gt;=X$7+7,Tasks!$F$35&lt;X$7),0,IF(X$7+3.5&lt;Tasks!$E$35+(Tasks!$F$35-Tasks!$E$35+1)*N(Tasks!$G$35),2,IF(Tasks!$M$35=4,3,1)))</f>
        <v/>
      </c>
      <c r="Y37" s="57">
        <f>IF(OR(Tasks!$M$35=0,Tasks!$E$35&gt;=Y$7+7,Tasks!$F$35&lt;Y$7),0,IF(Y$7+3.5&lt;Tasks!$E$35+(Tasks!$F$35-Tasks!$E$35+1)*N(Tasks!$G$35),2,IF(Tasks!$M$35=4,3,1)))</f>
        <v/>
      </c>
      <c r="Z37" s="57">
        <f>IF(OR(Tasks!$M$35=0,Tasks!$E$35&gt;=Z$7+7,Tasks!$F$35&lt;Z$7),0,IF(Z$7+3.5&lt;Tasks!$E$35+(Tasks!$F$35-Tasks!$E$35+1)*N(Tasks!$G$35),2,IF(Tasks!$M$35=4,3,1)))</f>
        <v/>
      </c>
      <c r="AA37" s="57">
        <f>IF(OR(Tasks!$M$35=0,Tasks!$E$35&gt;=AA$7+7,Tasks!$F$35&lt;AA$7),0,IF(AA$7+3.5&lt;Tasks!$E$35+(Tasks!$F$35-Tasks!$E$35+1)*N(Tasks!$G$35),2,IF(Tasks!$M$35=4,3,1)))</f>
        <v/>
      </c>
      <c r="AB37" s="57">
        <f>IF(OR(Tasks!$M$35=0,Tasks!$E$35&gt;=AB$7+7,Tasks!$F$35&lt;AB$7),0,IF(AB$7+3.5&lt;Tasks!$E$35+(Tasks!$F$35-Tasks!$E$35+1)*N(Tasks!$G$35),2,IF(Tasks!$M$35=4,3,1)))</f>
        <v/>
      </c>
      <c r="AC37" s="57">
        <f>IF(OR(Tasks!$M$35=0,Tasks!$E$35&gt;=AC$7+7,Tasks!$F$35&lt;AC$7),0,IF(AC$7+3.5&lt;Tasks!$E$35+(Tasks!$F$35-Tasks!$E$35+1)*N(Tasks!$G$35),2,IF(Tasks!$M$35=4,3,1)))</f>
        <v/>
      </c>
      <c r="AD37" s="57">
        <f>IF(OR(Tasks!$M$35=0,Tasks!$E$35&gt;=AD$7+7,Tasks!$F$35&lt;AD$7),0,IF(AD$7+3.5&lt;Tasks!$E$35+(Tasks!$F$35-Tasks!$E$35+1)*N(Tasks!$G$35),2,IF(Tasks!$M$35=4,3,1)))</f>
        <v/>
      </c>
      <c r="AE37" s="57">
        <f>IF(OR(Tasks!$M$35=0,Tasks!$E$35&gt;=AE$7+7,Tasks!$F$35&lt;AE$7),0,IF(AE$7+3.5&lt;Tasks!$E$35+(Tasks!$F$35-Tasks!$E$35+1)*N(Tasks!$G$35),2,IF(Tasks!$M$35=4,3,1)))</f>
        <v/>
      </c>
      <c r="AF37" s="57">
        <f>IF(OR(Tasks!$M$35=0,Tasks!$E$35&gt;=AF$7+7,Tasks!$F$35&lt;AF$7),0,IF(AF$7+3.5&lt;Tasks!$E$35+(Tasks!$F$35-Tasks!$E$35+1)*N(Tasks!$G$35),2,IF(Tasks!$M$35=4,3,1)))</f>
        <v/>
      </c>
      <c r="AG37" s="57">
        <f>IF(OR(Tasks!$M$35=0,Tasks!$E$35&gt;=AG$7+7,Tasks!$F$35&lt;AG$7),0,IF(AG$7+3.5&lt;Tasks!$E$35+(Tasks!$F$35-Tasks!$E$35+1)*N(Tasks!$G$35),2,IF(Tasks!$M$35=4,3,1)))</f>
        <v/>
      </c>
      <c r="AH37" s="1" t="n"/>
    </row>
    <row r="38" ht="17" customHeight="1">
      <c r="A38" s="1" t="n"/>
      <c r="B38" s="53">
        <f>IF(Tasks!$C$36="","",Tasks!$A$36)</f>
        <v/>
      </c>
      <c r="C38" s="54">
        <f>IF(Tasks!$C$36="","",Tasks!$C$36)</f>
        <v/>
      </c>
      <c r="D38" s="33">
        <f>IF(Tasks!$C$36="","",Tasks!$D$36&amp;"")</f>
        <v/>
      </c>
      <c r="E38" s="55">
        <f>IF(N(Tasks!$E$36)=0,"",Tasks!$E$36)</f>
        <v/>
      </c>
      <c r="F38" s="55">
        <f>IF(N(Tasks!$F$36)=0,"",Tasks!$F$36)</f>
        <v/>
      </c>
      <c r="G38" s="56">
        <f>IF(Tasks!$C$36="","",N(Tasks!$G$36))</f>
        <v/>
      </c>
      <c r="H38" s="57">
        <f>IF(OR(Tasks!$M$36=0,Tasks!$E$36&gt;=H$7+7,Tasks!$F$36&lt;H$7),0,IF(H$7+3.5&lt;Tasks!$E$36+(Tasks!$F$36-Tasks!$E$36+1)*N(Tasks!$G$36),2,IF(Tasks!$M$36=4,3,1)))</f>
        <v/>
      </c>
      <c r="I38" s="57">
        <f>IF(OR(Tasks!$M$36=0,Tasks!$E$36&gt;=I$7+7,Tasks!$F$36&lt;I$7),0,IF(I$7+3.5&lt;Tasks!$E$36+(Tasks!$F$36-Tasks!$E$36+1)*N(Tasks!$G$36),2,IF(Tasks!$M$36=4,3,1)))</f>
        <v/>
      </c>
      <c r="J38" s="57">
        <f>IF(OR(Tasks!$M$36=0,Tasks!$E$36&gt;=J$7+7,Tasks!$F$36&lt;J$7),0,IF(J$7+3.5&lt;Tasks!$E$36+(Tasks!$F$36-Tasks!$E$36+1)*N(Tasks!$G$36),2,IF(Tasks!$M$36=4,3,1)))</f>
        <v/>
      </c>
      <c r="K38" s="57">
        <f>IF(OR(Tasks!$M$36=0,Tasks!$E$36&gt;=K$7+7,Tasks!$F$36&lt;K$7),0,IF(K$7+3.5&lt;Tasks!$E$36+(Tasks!$F$36-Tasks!$E$36+1)*N(Tasks!$G$36),2,IF(Tasks!$M$36=4,3,1)))</f>
        <v/>
      </c>
      <c r="L38" s="57">
        <f>IF(OR(Tasks!$M$36=0,Tasks!$E$36&gt;=L$7+7,Tasks!$F$36&lt;L$7),0,IF(L$7+3.5&lt;Tasks!$E$36+(Tasks!$F$36-Tasks!$E$36+1)*N(Tasks!$G$36),2,IF(Tasks!$M$36=4,3,1)))</f>
        <v/>
      </c>
      <c r="M38" s="57">
        <f>IF(OR(Tasks!$M$36=0,Tasks!$E$36&gt;=M$7+7,Tasks!$F$36&lt;M$7),0,IF(M$7+3.5&lt;Tasks!$E$36+(Tasks!$F$36-Tasks!$E$36+1)*N(Tasks!$G$36),2,IF(Tasks!$M$36=4,3,1)))</f>
        <v/>
      </c>
      <c r="N38" s="57">
        <f>IF(OR(Tasks!$M$36=0,Tasks!$E$36&gt;=N$7+7,Tasks!$F$36&lt;N$7),0,IF(N$7+3.5&lt;Tasks!$E$36+(Tasks!$F$36-Tasks!$E$36+1)*N(Tasks!$G$36),2,IF(Tasks!$M$36=4,3,1)))</f>
        <v/>
      </c>
      <c r="O38" s="57">
        <f>IF(OR(Tasks!$M$36=0,Tasks!$E$36&gt;=O$7+7,Tasks!$F$36&lt;O$7),0,IF(O$7+3.5&lt;Tasks!$E$36+(Tasks!$F$36-Tasks!$E$36+1)*N(Tasks!$G$36),2,IF(Tasks!$M$36=4,3,1)))</f>
        <v/>
      </c>
      <c r="P38" s="57">
        <f>IF(OR(Tasks!$M$36=0,Tasks!$E$36&gt;=P$7+7,Tasks!$F$36&lt;P$7),0,IF(P$7+3.5&lt;Tasks!$E$36+(Tasks!$F$36-Tasks!$E$36+1)*N(Tasks!$G$36),2,IF(Tasks!$M$36=4,3,1)))</f>
        <v/>
      </c>
      <c r="Q38" s="57">
        <f>IF(OR(Tasks!$M$36=0,Tasks!$E$36&gt;=Q$7+7,Tasks!$F$36&lt;Q$7),0,IF(Q$7+3.5&lt;Tasks!$E$36+(Tasks!$F$36-Tasks!$E$36+1)*N(Tasks!$G$36),2,IF(Tasks!$M$36=4,3,1)))</f>
        <v/>
      </c>
      <c r="R38" s="57">
        <f>IF(OR(Tasks!$M$36=0,Tasks!$E$36&gt;=R$7+7,Tasks!$F$36&lt;R$7),0,IF(R$7+3.5&lt;Tasks!$E$36+(Tasks!$F$36-Tasks!$E$36+1)*N(Tasks!$G$36),2,IF(Tasks!$M$36=4,3,1)))</f>
        <v/>
      </c>
      <c r="S38" s="57">
        <f>IF(OR(Tasks!$M$36=0,Tasks!$E$36&gt;=S$7+7,Tasks!$F$36&lt;S$7),0,IF(S$7+3.5&lt;Tasks!$E$36+(Tasks!$F$36-Tasks!$E$36+1)*N(Tasks!$G$36),2,IF(Tasks!$M$36=4,3,1)))</f>
        <v/>
      </c>
      <c r="T38" s="57">
        <f>IF(OR(Tasks!$M$36=0,Tasks!$E$36&gt;=T$7+7,Tasks!$F$36&lt;T$7),0,IF(T$7+3.5&lt;Tasks!$E$36+(Tasks!$F$36-Tasks!$E$36+1)*N(Tasks!$G$36),2,IF(Tasks!$M$36=4,3,1)))</f>
        <v/>
      </c>
      <c r="U38" s="57">
        <f>IF(OR(Tasks!$M$36=0,Tasks!$E$36&gt;=U$7+7,Tasks!$F$36&lt;U$7),0,IF(U$7+3.5&lt;Tasks!$E$36+(Tasks!$F$36-Tasks!$E$36+1)*N(Tasks!$G$36),2,IF(Tasks!$M$36=4,3,1)))</f>
        <v/>
      </c>
      <c r="V38" s="57">
        <f>IF(OR(Tasks!$M$36=0,Tasks!$E$36&gt;=V$7+7,Tasks!$F$36&lt;V$7),0,IF(V$7+3.5&lt;Tasks!$E$36+(Tasks!$F$36-Tasks!$E$36+1)*N(Tasks!$G$36),2,IF(Tasks!$M$36=4,3,1)))</f>
        <v/>
      </c>
      <c r="W38" s="57">
        <f>IF(OR(Tasks!$M$36=0,Tasks!$E$36&gt;=W$7+7,Tasks!$F$36&lt;W$7),0,IF(W$7+3.5&lt;Tasks!$E$36+(Tasks!$F$36-Tasks!$E$36+1)*N(Tasks!$G$36),2,IF(Tasks!$M$36=4,3,1)))</f>
        <v/>
      </c>
      <c r="X38" s="57">
        <f>IF(OR(Tasks!$M$36=0,Tasks!$E$36&gt;=X$7+7,Tasks!$F$36&lt;X$7),0,IF(X$7+3.5&lt;Tasks!$E$36+(Tasks!$F$36-Tasks!$E$36+1)*N(Tasks!$G$36),2,IF(Tasks!$M$36=4,3,1)))</f>
        <v/>
      </c>
      <c r="Y38" s="57">
        <f>IF(OR(Tasks!$M$36=0,Tasks!$E$36&gt;=Y$7+7,Tasks!$F$36&lt;Y$7),0,IF(Y$7+3.5&lt;Tasks!$E$36+(Tasks!$F$36-Tasks!$E$36+1)*N(Tasks!$G$36),2,IF(Tasks!$M$36=4,3,1)))</f>
        <v/>
      </c>
      <c r="Z38" s="57">
        <f>IF(OR(Tasks!$M$36=0,Tasks!$E$36&gt;=Z$7+7,Tasks!$F$36&lt;Z$7),0,IF(Z$7+3.5&lt;Tasks!$E$36+(Tasks!$F$36-Tasks!$E$36+1)*N(Tasks!$G$36),2,IF(Tasks!$M$36=4,3,1)))</f>
        <v/>
      </c>
      <c r="AA38" s="57">
        <f>IF(OR(Tasks!$M$36=0,Tasks!$E$36&gt;=AA$7+7,Tasks!$F$36&lt;AA$7),0,IF(AA$7+3.5&lt;Tasks!$E$36+(Tasks!$F$36-Tasks!$E$36+1)*N(Tasks!$G$36),2,IF(Tasks!$M$36=4,3,1)))</f>
        <v/>
      </c>
      <c r="AB38" s="57">
        <f>IF(OR(Tasks!$M$36=0,Tasks!$E$36&gt;=AB$7+7,Tasks!$F$36&lt;AB$7),0,IF(AB$7+3.5&lt;Tasks!$E$36+(Tasks!$F$36-Tasks!$E$36+1)*N(Tasks!$G$36),2,IF(Tasks!$M$36=4,3,1)))</f>
        <v/>
      </c>
      <c r="AC38" s="57">
        <f>IF(OR(Tasks!$M$36=0,Tasks!$E$36&gt;=AC$7+7,Tasks!$F$36&lt;AC$7),0,IF(AC$7+3.5&lt;Tasks!$E$36+(Tasks!$F$36-Tasks!$E$36+1)*N(Tasks!$G$36),2,IF(Tasks!$M$36=4,3,1)))</f>
        <v/>
      </c>
      <c r="AD38" s="57">
        <f>IF(OR(Tasks!$M$36=0,Tasks!$E$36&gt;=AD$7+7,Tasks!$F$36&lt;AD$7),0,IF(AD$7+3.5&lt;Tasks!$E$36+(Tasks!$F$36-Tasks!$E$36+1)*N(Tasks!$G$36),2,IF(Tasks!$M$36=4,3,1)))</f>
        <v/>
      </c>
      <c r="AE38" s="57">
        <f>IF(OR(Tasks!$M$36=0,Tasks!$E$36&gt;=AE$7+7,Tasks!$F$36&lt;AE$7),0,IF(AE$7+3.5&lt;Tasks!$E$36+(Tasks!$F$36-Tasks!$E$36+1)*N(Tasks!$G$36),2,IF(Tasks!$M$36=4,3,1)))</f>
        <v/>
      </c>
      <c r="AF38" s="57">
        <f>IF(OR(Tasks!$M$36=0,Tasks!$E$36&gt;=AF$7+7,Tasks!$F$36&lt;AF$7),0,IF(AF$7+3.5&lt;Tasks!$E$36+(Tasks!$F$36-Tasks!$E$36+1)*N(Tasks!$G$36),2,IF(Tasks!$M$36=4,3,1)))</f>
        <v/>
      </c>
      <c r="AG38" s="57">
        <f>IF(OR(Tasks!$M$36=0,Tasks!$E$36&gt;=AG$7+7,Tasks!$F$36&lt;AG$7),0,IF(AG$7+3.5&lt;Tasks!$E$36+(Tasks!$F$36-Tasks!$E$36+1)*N(Tasks!$G$36),2,IF(Tasks!$M$36=4,3,1)))</f>
        <v/>
      </c>
      <c r="AH38" s="1" t="n"/>
    </row>
    <row r="39" ht="17" customHeight="1">
      <c r="A39" s="1" t="n"/>
      <c r="B39" s="53">
        <f>IF(Tasks!$C$37="","",Tasks!$A$37)</f>
        <v/>
      </c>
      <c r="C39" s="54">
        <f>IF(Tasks!$C$37="","",Tasks!$C$37)</f>
        <v/>
      </c>
      <c r="D39" s="33">
        <f>IF(Tasks!$C$37="","",Tasks!$D$37&amp;"")</f>
        <v/>
      </c>
      <c r="E39" s="55">
        <f>IF(N(Tasks!$E$37)=0,"",Tasks!$E$37)</f>
        <v/>
      </c>
      <c r="F39" s="55">
        <f>IF(N(Tasks!$F$37)=0,"",Tasks!$F$37)</f>
        <v/>
      </c>
      <c r="G39" s="56">
        <f>IF(Tasks!$C$37="","",N(Tasks!$G$37))</f>
        <v/>
      </c>
      <c r="H39" s="57">
        <f>IF(OR(Tasks!$M$37=0,Tasks!$E$37&gt;=H$7+7,Tasks!$F$37&lt;H$7),0,IF(H$7+3.5&lt;Tasks!$E$37+(Tasks!$F$37-Tasks!$E$37+1)*N(Tasks!$G$37),2,IF(Tasks!$M$37=4,3,1)))</f>
        <v/>
      </c>
      <c r="I39" s="57">
        <f>IF(OR(Tasks!$M$37=0,Tasks!$E$37&gt;=I$7+7,Tasks!$F$37&lt;I$7),0,IF(I$7+3.5&lt;Tasks!$E$37+(Tasks!$F$37-Tasks!$E$37+1)*N(Tasks!$G$37),2,IF(Tasks!$M$37=4,3,1)))</f>
        <v/>
      </c>
      <c r="J39" s="57">
        <f>IF(OR(Tasks!$M$37=0,Tasks!$E$37&gt;=J$7+7,Tasks!$F$37&lt;J$7),0,IF(J$7+3.5&lt;Tasks!$E$37+(Tasks!$F$37-Tasks!$E$37+1)*N(Tasks!$G$37),2,IF(Tasks!$M$37=4,3,1)))</f>
        <v/>
      </c>
      <c r="K39" s="57">
        <f>IF(OR(Tasks!$M$37=0,Tasks!$E$37&gt;=K$7+7,Tasks!$F$37&lt;K$7),0,IF(K$7+3.5&lt;Tasks!$E$37+(Tasks!$F$37-Tasks!$E$37+1)*N(Tasks!$G$37),2,IF(Tasks!$M$37=4,3,1)))</f>
        <v/>
      </c>
      <c r="L39" s="57">
        <f>IF(OR(Tasks!$M$37=0,Tasks!$E$37&gt;=L$7+7,Tasks!$F$37&lt;L$7),0,IF(L$7+3.5&lt;Tasks!$E$37+(Tasks!$F$37-Tasks!$E$37+1)*N(Tasks!$G$37),2,IF(Tasks!$M$37=4,3,1)))</f>
        <v/>
      </c>
      <c r="M39" s="57">
        <f>IF(OR(Tasks!$M$37=0,Tasks!$E$37&gt;=M$7+7,Tasks!$F$37&lt;M$7),0,IF(M$7+3.5&lt;Tasks!$E$37+(Tasks!$F$37-Tasks!$E$37+1)*N(Tasks!$G$37),2,IF(Tasks!$M$37=4,3,1)))</f>
        <v/>
      </c>
      <c r="N39" s="57">
        <f>IF(OR(Tasks!$M$37=0,Tasks!$E$37&gt;=N$7+7,Tasks!$F$37&lt;N$7),0,IF(N$7+3.5&lt;Tasks!$E$37+(Tasks!$F$37-Tasks!$E$37+1)*N(Tasks!$G$37),2,IF(Tasks!$M$37=4,3,1)))</f>
        <v/>
      </c>
      <c r="O39" s="57">
        <f>IF(OR(Tasks!$M$37=0,Tasks!$E$37&gt;=O$7+7,Tasks!$F$37&lt;O$7),0,IF(O$7+3.5&lt;Tasks!$E$37+(Tasks!$F$37-Tasks!$E$37+1)*N(Tasks!$G$37),2,IF(Tasks!$M$37=4,3,1)))</f>
        <v/>
      </c>
      <c r="P39" s="57">
        <f>IF(OR(Tasks!$M$37=0,Tasks!$E$37&gt;=P$7+7,Tasks!$F$37&lt;P$7),0,IF(P$7+3.5&lt;Tasks!$E$37+(Tasks!$F$37-Tasks!$E$37+1)*N(Tasks!$G$37),2,IF(Tasks!$M$37=4,3,1)))</f>
        <v/>
      </c>
      <c r="Q39" s="57">
        <f>IF(OR(Tasks!$M$37=0,Tasks!$E$37&gt;=Q$7+7,Tasks!$F$37&lt;Q$7),0,IF(Q$7+3.5&lt;Tasks!$E$37+(Tasks!$F$37-Tasks!$E$37+1)*N(Tasks!$G$37),2,IF(Tasks!$M$37=4,3,1)))</f>
        <v/>
      </c>
      <c r="R39" s="57">
        <f>IF(OR(Tasks!$M$37=0,Tasks!$E$37&gt;=R$7+7,Tasks!$F$37&lt;R$7),0,IF(R$7+3.5&lt;Tasks!$E$37+(Tasks!$F$37-Tasks!$E$37+1)*N(Tasks!$G$37),2,IF(Tasks!$M$37=4,3,1)))</f>
        <v/>
      </c>
      <c r="S39" s="57">
        <f>IF(OR(Tasks!$M$37=0,Tasks!$E$37&gt;=S$7+7,Tasks!$F$37&lt;S$7),0,IF(S$7+3.5&lt;Tasks!$E$37+(Tasks!$F$37-Tasks!$E$37+1)*N(Tasks!$G$37),2,IF(Tasks!$M$37=4,3,1)))</f>
        <v/>
      </c>
      <c r="T39" s="57">
        <f>IF(OR(Tasks!$M$37=0,Tasks!$E$37&gt;=T$7+7,Tasks!$F$37&lt;T$7),0,IF(T$7+3.5&lt;Tasks!$E$37+(Tasks!$F$37-Tasks!$E$37+1)*N(Tasks!$G$37),2,IF(Tasks!$M$37=4,3,1)))</f>
        <v/>
      </c>
      <c r="U39" s="57">
        <f>IF(OR(Tasks!$M$37=0,Tasks!$E$37&gt;=U$7+7,Tasks!$F$37&lt;U$7),0,IF(U$7+3.5&lt;Tasks!$E$37+(Tasks!$F$37-Tasks!$E$37+1)*N(Tasks!$G$37),2,IF(Tasks!$M$37=4,3,1)))</f>
        <v/>
      </c>
      <c r="V39" s="57">
        <f>IF(OR(Tasks!$M$37=0,Tasks!$E$37&gt;=V$7+7,Tasks!$F$37&lt;V$7),0,IF(V$7+3.5&lt;Tasks!$E$37+(Tasks!$F$37-Tasks!$E$37+1)*N(Tasks!$G$37),2,IF(Tasks!$M$37=4,3,1)))</f>
        <v/>
      </c>
      <c r="W39" s="57">
        <f>IF(OR(Tasks!$M$37=0,Tasks!$E$37&gt;=W$7+7,Tasks!$F$37&lt;W$7),0,IF(W$7+3.5&lt;Tasks!$E$37+(Tasks!$F$37-Tasks!$E$37+1)*N(Tasks!$G$37),2,IF(Tasks!$M$37=4,3,1)))</f>
        <v/>
      </c>
      <c r="X39" s="57">
        <f>IF(OR(Tasks!$M$37=0,Tasks!$E$37&gt;=X$7+7,Tasks!$F$37&lt;X$7),0,IF(X$7+3.5&lt;Tasks!$E$37+(Tasks!$F$37-Tasks!$E$37+1)*N(Tasks!$G$37),2,IF(Tasks!$M$37=4,3,1)))</f>
        <v/>
      </c>
      <c r="Y39" s="57">
        <f>IF(OR(Tasks!$M$37=0,Tasks!$E$37&gt;=Y$7+7,Tasks!$F$37&lt;Y$7),0,IF(Y$7+3.5&lt;Tasks!$E$37+(Tasks!$F$37-Tasks!$E$37+1)*N(Tasks!$G$37),2,IF(Tasks!$M$37=4,3,1)))</f>
        <v/>
      </c>
      <c r="Z39" s="57">
        <f>IF(OR(Tasks!$M$37=0,Tasks!$E$37&gt;=Z$7+7,Tasks!$F$37&lt;Z$7),0,IF(Z$7+3.5&lt;Tasks!$E$37+(Tasks!$F$37-Tasks!$E$37+1)*N(Tasks!$G$37),2,IF(Tasks!$M$37=4,3,1)))</f>
        <v/>
      </c>
      <c r="AA39" s="57">
        <f>IF(OR(Tasks!$M$37=0,Tasks!$E$37&gt;=AA$7+7,Tasks!$F$37&lt;AA$7),0,IF(AA$7+3.5&lt;Tasks!$E$37+(Tasks!$F$37-Tasks!$E$37+1)*N(Tasks!$G$37),2,IF(Tasks!$M$37=4,3,1)))</f>
        <v/>
      </c>
      <c r="AB39" s="57">
        <f>IF(OR(Tasks!$M$37=0,Tasks!$E$37&gt;=AB$7+7,Tasks!$F$37&lt;AB$7),0,IF(AB$7+3.5&lt;Tasks!$E$37+(Tasks!$F$37-Tasks!$E$37+1)*N(Tasks!$G$37),2,IF(Tasks!$M$37=4,3,1)))</f>
        <v/>
      </c>
      <c r="AC39" s="57">
        <f>IF(OR(Tasks!$M$37=0,Tasks!$E$37&gt;=AC$7+7,Tasks!$F$37&lt;AC$7),0,IF(AC$7+3.5&lt;Tasks!$E$37+(Tasks!$F$37-Tasks!$E$37+1)*N(Tasks!$G$37),2,IF(Tasks!$M$37=4,3,1)))</f>
        <v/>
      </c>
      <c r="AD39" s="57">
        <f>IF(OR(Tasks!$M$37=0,Tasks!$E$37&gt;=AD$7+7,Tasks!$F$37&lt;AD$7),0,IF(AD$7+3.5&lt;Tasks!$E$37+(Tasks!$F$37-Tasks!$E$37+1)*N(Tasks!$G$37),2,IF(Tasks!$M$37=4,3,1)))</f>
        <v/>
      </c>
      <c r="AE39" s="57">
        <f>IF(OR(Tasks!$M$37=0,Tasks!$E$37&gt;=AE$7+7,Tasks!$F$37&lt;AE$7),0,IF(AE$7+3.5&lt;Tasks!$E$37+(Tasks!$F$37-Tasks!$E$37+1)*N(Tasks!$G$37),2,IF(Tasks!$M$37=4,3,1)))</f>
        <v/>
      </c>
      <c r="AF39" s="57">
        <f>IF(OR(Tasks!$M$37=0,Tasks!$E$37&gt;=AF$7+7,Tasks!$F$37&lt;AF$7),0,IF(AF$7+3.5&lt;Tasks!$E$37+(Tasks!$F$37-Tasks!$E$37+1)*N(Tasks!$G$37),2,IF(Tasks!$M$37=4,3,1)))</f>
        <v/>
      </c>
      <c r="AG39" s="57">
        <f>IF(OR(Tasks!$M$37=0,Tasks!$E$37&gt;=AG$7+7,Tasks!$F$37&lt;AG$7),0,IF(AG$7+3.5&lt;Tasks!$E$37+(Tasks!$F$37-Tasks!$E$37+1)*N(Tasks!$G$37),2,IF(Tasks!$M$37=4,3,1)))</f>
        <v/>
      </c>
      <c r="AH39" s="1" t="n"/>
    </row>
    <row r="40" ht="17" customHeight="1">
      <c r="A40" s="1" t="n"/>
      <c r="B40" s="53">
        <f>IF(Tasks!$C$38="","",Tasks!$A$38)</f>
        <v/>
      </c>
      <c r="C40" s="54">
        <f>IF(Tasks!$C$38="","",Tasks!$C$38)</f>
        <v/>
      </c>
      <c r="D40" s="33">
        <f>IF(Tasks!$C$38="","",Tasks!$D$38&amp;"")</f>
        <v/>
      </c>
      <c r="E40" s="55">
        <f>IF(N(Tasks!$E$38)=0,"",Tasks!$E$38)</f>
        <v/>
      </c>
      <c r="F40" s="55">
        <f>IF(N(Tasks!$F$38)=0,"",Tasks!$F$38)</f>
        <v/>
      </c>
      <c r="G40" s="56">
        <f>IF(Tasks!$C$38="","",N(Tasks!$G$38))</f>
        <v/>
      </c>
      <c r="H40" s="57">
        <f>IF(OR(Tasks!$M$38=0,Tasks!$E$38&gt;=H$7+7,Tasks!$F$38&lt;H$7),0,IF(H$7+3.5&lt;Tasks!$E$38+(Tasks!$F$38-Tasks!$E$38+1)*N(Tasks!$G$38),2,IF(Tasks!$M$38=4,3,1)))</f>
        <v/>
      </c>
      <c r="I40" s="57">
        <f>IF(OR(Tasks!$M$38=0,Tasks!$E$38&gt;=I$7+7,Tasks!$F$38&lt;I$7),0,IF(I$7+3.5&lt;Tasks!$E$38+(Tasks!$F$38-Tasks!$E$38+1)*N(Tasks!$G$38),2,IF(Tasks!$M$38=4,3,1)))</f>
        <v/>
      </c>
      <c r="J40" s="57">
        <f>IF(OR(Tasks!$M$38=0,Tasks!$E$38&gt;=J$7+7,Tasks!$F$38&lt;J$7),0,IF(J$7+3.5&lt;Tasks!$E$38+(Tasks!$F$38-Tasks!$E$38+1)*N(Tasks!$G$38),2,IF(Tasks!$M$38=4,3,1)))</f>
        <v/>
      </c>
      <c r="K40" s="57">
        <f>IF(OR(Tasks!$M$38=0,Tasks!$E$38&gt;=K$7+7,Tasks!$F$38&lt;K$7),0,IF(K$7+3.5&lt;Tasks!$E$38+(Tasks!$F$38-Tasks!$E$38+1)*N(Tasks!$G$38),2,IF(Tasks!$M$38=4,3,1)))</f>
        <v/>
      </c>
      <c r="L40" s="57">
        <f>IF(OR(Tasks!$M$38=0,Tasks!$E$38&gt;=L$7+7,Tasks!$F$38&lt;L$7),0,IF(L$7+3.5&lt;Tasks!$E$38+(Tasks!$F$38-Tasks!$E$38+1)*N(Tasks!$G$38),2,IF(Tasks!$M$38=4,3,1)))</f>
        <v/>
      </c>
      <c r="M40" s="57">
        <f>IF(OR(Tasks!$M$38=0,Tasks!$E$38&gt;=M$7+7,Tasks!$F$38&lt;M$7),0,IF(M$7+3.5&lt;Tasks!$E$38+(Tasks!$F$38-Tasks!$E$38+1)*N(Tasks!$G$38),2,IF(Tasks!$M$38=4,3,1)))</f>
        <v/>
      </c>
      <c r="N40" s="57">
        <f>IF(OR(Tasks!$M$38=0,Tasks!$E$38&gt;=N$7+7,Tasks!$F$38&lt;N$7),0,IF(N$7+3.5&lt;Tasks!$E$38+(Tasks!$F$38-Tasks!$E$38+1)*N(Tasks!$G$38),2,IF(Tasks!$M$38=4,3,1)))</f>
        <v/>
      </c>
      <c r="O40" s="57">
        <f>IF(OR(Tasks!$M$38=0,Tasks!$E$38&gt;=O$7+7,Tasks!$F$38&lt;O$7),0,IF(O$7+3.5&lt;Tasks!$E$38+(Tasks!$F$38-Tasks!$E$38+1)*N(Tasks!$G$38),2,IF(Tasks!$M$38=4,3,1)))</f>
        <v/>
      </c>
      <c r="P40" s="57">
        <f>IF(OR(Tasks!$M$38=0,Tasks!$E$38&gt;=P$7+7,Tasks!$F$38&lt;P$7),0,IF(P$7+3.5&lt;Tasks!$E$38+(Tasks!$F$38-Tasks!$E$38+1)*N(Tasks!$G$38),2,IF(Tasks!$M$38=4,3,1)))</f>
        <v/>
      </c>
      <c r="Q40" s="57">
        <f>IF(OR(Tasks!$M$38=0,Tasks!$E$38&gt;=Q$7+7,Tasks!$F$38&lt;Q$7),0,IF(Q$7+3.5&lt;Tasks!$E$38+(Tasks!$F$38-Tasks!$E$38+1)*N(Tasks!$G$38),2,IF(Tasks!$M$38=4,3,1)))</f>
        <v/>
      </c>
      <c r="R40" s="57">
        <f>IF(OR(Tasks!$M$38=0,Tasks!$E$38&gt;=R$7+7,Tasks!$F$38&lt;R$7),0,IF(R$7+3.5&lt;Tasks!$E$38+(Tasks!$F$38-Tasks!$E$38+1)*N(Tasks!$G$38),2,IF(Tasks!$M$38=4,3,1)))</f>
        <v/>
      </c>
      <c r="S40" s="57">
        <f>IF(OR(Tasks!$M$38=0,Tasks!$E$38&gt;=S$7+7,Tasks!$F$38&lt;S$7),0,IF(S$7+3.5&lt;Tasks!$E$38+(Tasks!$F$38-Tasks!$E$38+1)*N(Tasks!$G$38),2,IF(Tasks!$M$38=4,3,1)))</f>
        <v/>
      </c>
      <c r="T40" s="57">
        <f>IF(OR(Tasks!$M$38=0,Tasks!$E$38&gt;=T$7+7,Tasks!$F$38&lt;T$7),0,IF(T$7+3.5&lt;Tasks!$E$38+(Tasks!$F$38-Tasks!$E$38+1)*N(Tasks!$G$38),2,IF(Tasks!$M$38=4,3,1)))</f>
        <v/>
      </c>
      <c r="U40" s="57">
        <f>IF(OR(Tasks!$M$38=0,Tasks!$E$38&gt;=U$7+7,Tasks!$F$38&lt;U$7),0,IF(U$7+3.5&lt;Tasks!$E$38+(Tasks!$F$38-Tasks!$E$38+1)*N(Tasks!$G$38),2,IF(Tasks!$M$38=4,3,1)))</f>
        <v/>
      </c>
      <c r="V40" s="57">
        <f>IF(OR(Tasks!$M$38=0,Tasks!$E$38&gt;=V$7+7,Tasks!$F$38&lt;V$7),0,IF(V$7+3.5&lt;Tasks!$E$38+(Tasks!$F$38-Tasks!$E$38+1)*N(Tasks!$G$38),2,IF(Tasks!$M$38=4,3,1)))</f>
        <v/>
      </c>
      <c r="W40" s="57">
        <f>IF(OR(Tasks!$M$38=0,Tasks!$E$38&gt;=W$7+7,Tasks!$F$38&lt;W$7),0,IF(W$7+3.5&lt;Tasks!$E$38+(Tasks!$F$38-Tasks!$E$38+1)*N(Tasks!$G$38),2,IF(Tasks!$M$38=4,3,1)))</f>
        <v/>
      </c>
      <c r="X40" s="57">
        <f>IF(OR(Tasks!$M$38=0,Tasks!$E$38&gt;=X$7+7,Tasks!$F$38&lt;X$7),0,IF(X$7+3.5&lt;Tasks!$E$38+(Tasks!$F$38-Tasks!$E$38+1)*N(Tasks!$G$38),2,IF(Tasks!$M$38=4,3,1)))</f>
        <v/>
      </c>
      <c r="Y40" s="57">
        <f>IF(OR(Tasks!$M$38=0,Tasks!$E$38&gt;=Y$7+7,Tasks!$F$38&lt;Y$7),0,IF(Y$7+3.5&lt;Tasks!$E$38+(Tasks!$F$38-Tasks!$E$38+1)*N(Tasks!$G$38),2,IF(Tasks!$M$38=4,3,1)))</f>
        <v/>
      </c>
      <c r="Z40" s="57">
        <f>IF(OR(Tasks!$M$38=0,Tasks!$E$38&gt;=Z$7+7,Tasks!$F$38&lt;Z$7),0,IF(Z$7+3.5&lt;Tasks!$E$38+(Tasks!$F$38-Tasks!$E$38+1)*N(Tasks!$G$38),2,IF(Tasks!$M$38=4,3,1)))</f>
        <v/>
      </c>
      <c r="AA40" s="57">
        <f>IF(OR(Tasks!$M$38=0,Tasks!$E$38&gt;=AA$7+7,Tasks!$F$38&lt;AA$7),0,IF(AA$7+3.5&lt;Tasks!$E$38+(Tasks!$F$38-Tasks!$E$38+1)*N(Tasks!$G$38),2,IF(Tasks!$M$38=4,3,1)))</f>
        <v/>
      </c>
      <c r="AB40" s="57">
        <f>IF(OR(Tasks!$M$38=0,Tasks!$E$38&gt;=AB$7+7,Tasks!$F$38&lt;AB$7),0,IF(AB$7+3.5&lt;Tasks!$E$38+(Tasks!$F$38-Tasks!$E$38+1)*N(Tasks!$G$38),2,IF(Tasks!$M$38=4,3,1)))</f>
        <v/>
      </c>
      <c r="AC40" s="57">
        <f>IF(OR(Tasks!$M$38=0,Tasks!$E$38&gt;=AC$7+7,Tasks!$F$38&lt;AC$7),0,IF(AC$7+3.5&lt;Tasks!$E$38+(Tasks!$F$38-Tasks!$E$38+1)*N(Tasks!$G$38),2,IF(Tasks!$M$38=4,3,1)))</f>
        <v/>
      </c>
      <c r="AD40" s="57">
        <f>IF(OR(Tasks!$M$38=0,Tasks!$E$38&gt;=AD$7+7,Tasks!$F$38&lt;AD$7),0,IF(AD$7+3.5&lt;Tasks!$E$38+(Tasks!$F$38-Tasks!$E$38+1)*N(Tasks!$G$38),2,IF(Tasks!$M$38=4,3,1)))</f>
        <v/>
      </c>
      <c r="AE40" s="57">
        <f>IF(OR(Tasks!$M$38=0,Tasks!$E$38&gt;=AE$7+7,Tasks!$F$38&lt;AE$7),0,IF(AE$7+3.5&lt;Tasks!$E$38+(Tasks!$F$38-Tasks!$E$38+1)*N(Tasks!$G$38),2,IF(Tasks!$M$38=4,3,1)))</f>
        <v/>
      </c>
      <c r="AF40" s="57">
        <f>IF(OR(Tasks!$M$38=0,Tasks!$E$38&gt;=AF$7+7,Tasks!$F$38&lt;AF$7),0,IF(AF$7+3.5&lt;Tasks!$E$38+(Tasks!$F$38-Tasks!$E$38+1)*N(Tasks!$G$38),2,IF(Tasks!$M$38=4,3,1)))</f>
        <v/>
      </c>
      <c r="AG40" s="57">
        <f>IF(OR(Tasks!$M$38=0,Tasks!$E$38&gt;=AG$7+7,Tasks!$F$38&lt;AG$7),0,IF(AG$7+3.5&lt;Tasks!$E$38+(Tasks!$F$38-Tasks!$E$38+1)*N(Tasks!$G$38),2,IF(Tasks!$M$38=4,3,1)))</f>
        <v/>
      </c>
      <c r="AH40" s="1" t="n"/>
    </row>
    <row r="41" ht="17" customHeight="1">
      <c r="A41" s="1" t="n"/>
      <c r="B41" s="53">
        <f>IF(Tasks!$C$39="","",Tasks!$A$39)</f>
        <v/>
      </c>
      <c r="C41" s="54">
        <f>IF(Tasks!$C$39="","",Tasks!$C$39)</f>
        <v/>
      </c>
      <c r="D41" s="33">
        <f>IF(Tasks!$C$39="","",Tasks!$D$39&amp;"")</f>
        <v/>
      </c>
      <c r="E41" s="55">
        <f>IF(N(Tasks!$E$39)=0,"",Tasks!$E$39)</f>
        <v/>
      </c>
      <c r="F41" s="55">
        <f>IF(N(Tasks!$F$39)=0,"",Tasks!$F$39)</f>
        <v/>
      </c>
      <c r="G41" s="56">
        <f>IF(Tasks!$C$39="","",N(Tasks!$G$39))</f>
        <v/>
      </c>
      <c r="H41" s="57">
        <f>IF(OR(Tasks!$M$39=0,Tasks!$E$39&gt;=H$7+7,Tasks!$F$39&lt;H$7),0,IF(H$7+3.5&lt;Tasks!$E$39+(Tasks!$F$39-Tasks!$E$39+1)*N(Tasks!$G$39),2,IF(Tasks!$M$39=4,3,1)))</f>
        <v/>
      </c>
      <c r="I41" s="57">
        <f>IF(OR(Tasks!$M$39=0,Tasks!$E$39&gt;=I$7+7,Tasks!$F$39&lt;I$7),0,IF(I$7+3.5&lt;Tasks!$E$39+(Tasks!$F$39-Tasks!$E$39+1)*N(Tasks!$G$39),2,IF(Tasks!$M$39=4,3,1)))</f>
        <v/>
      </c>
      <c r="J41" s="57">
        <f>IF(OR(Tasks!$M$39=0,Tasks!$E$39&gt;=J$7+7,Tasks!$F$39&lt;J$7),0,IF(J$7+3.5&lt;Tasks!$E$39+(Tasks!$F$39-Tasks!$E$39+1)*N(Tasks!$G$39),2,IF(Tasks!$M$39=4,3,1)))</f>
        <v/>
      </c>
      <c r="K41" s="57">
        <f>IF(OR(Tasks!$M$39=0,Tasks!$E$39&gt;=K$7+7,Tasks!$F$39&lt;K$7),0,IF(K$7+3.5&lt;Tasks!$E$39+(Tasks!$F$39-Tasks!$E$39+1)*N(Tasks!$G$39),2,IF(Tasks!$M$39=4,3,1)))</f>
        <v/>
      </c>
      <c r="L41" s="57">
        <f>IF(OR(Tasks!$M$39=0,Tasks!$E$39&gt;=L$7+7,Tasks!$F$39&lt;L$7),0,IF(L$7+3.5&lt;Tasks!$E$39+(Tasks!$F$39-Tasks!$E$39+1)*N(Tasks!$G$39),2,IF(Tasks!$M$39=4,3,1)))</f>
        <v/>
      </c>
      <c r="M41" s="57">
        <f>IF(OR(Tasks!$M$39=0,Tasks!$E$39&gt;=M$7+7,Tasks!$F$39&lt;M$7),0,IF(M$7+3.5&lt;Tasks!$E$39+(Tasks!$F$39-Tasks!$E$39+1)*N(Tasks!$G$39),2,IF(Tasks!$M$39=4,3,1)))</f>
        <v/>
      </c>
      <c r="N41" s="57">
        <f>IF(OR(Tasks!$M$39=0,Tasks!$E$39&gt;=N$7+7,Tasks!$F$39&lt;N$7),0,IF(N$7+3.5&lt;Tasks!$E$39+(Tasks!$F$39-Tasks!$E$39+1)*N(Tasks!$G$39),2,IF(Tasks!$M$39=4,3,1)))</f>
        <v/>
      </c>
      <c r="O41" s="57">
        <f>IF(OR(Tasks!$M$39=0,Tasks!$E$39&gt;=O$7+7,Tasks!$F$39&lt;O$7),0,IF(O$7+3.5&lt;Tasks!$E$39+(Tasks!$F$39-Tasks!$E$39+1)*N(Tasks!$G$39),2,IF(Tasks!$M$39=4,3,1)))</f>
        <v/>
      </c>
      <c r="P41" s="57">
        <f>IF(OR(Tasks!$M$39=0,Tasks!$E$39&gt;=P$7+7,Tasks!$F$39&lt;P$7),0,IF(P$7+3.5&lt;Tasks!$E$39+(Tasks!$F$39-Tasks!$E$39+1)*N(Tasks!$G$39),2,IF(Tasks!$M$39=4,3,1)))</f>
        <v/>
      </c>
      <c r="Q41" s="57">
        <f>IF(OR(Tasks!$M$39=0,Tasks!$E$39&gt;=Q$7+7,Tasks!$F$39&lt;Q$7),0,IF(Q$7+3.5&lt;Tasks!$E$39+(Tasks!$F$39-Tasks!$E$39+1)*N(Tasks!$G$39),2,IF(Tasks!$M$39=4,3,1)))</f>
        <v/>
      </c>
      <c r="R41" s="57">
        <f>IF(OR(Tasks!$M$39=0,Tasks!$E$39&gt;=R$7+7,Tasks!$F$39&lt;R$7),0,IF(R$7+3.5&lt;Tasks!$E$39+(Tasks!$F$39-Tasks!$E$39+1)*N(Tasks!$G$39),2,IF(Tasks!$M$39=4,3,1)))</f>
        <v/>
      </c>
      <c r="S41" s="57">
        <f>IF(OR(Tasks!$M$39=0,Tasks!$E$39&gt;=S$7+7,Tasks!$F$39&lt;S$7),0,IF(S$7+3.5&lt;Tasks!$E$39+(Tasks!$F$39-Tasks!$E$39+1)*N(Tasks!$G$39),2,IF(Tasks!$M$39=4,3,1)))</f>
        <v/>
      </c>
      <c r="T41" s="57">
        <f>IF(OR(Tasks!$M$39=0,Tasks!$E$39&gt;=T$7+7,Tasks!$F$39&lt;T$7),0,IF(T$7+3.5&lt;Tasks!$E$39+(Tasks!$F$39-Tasks!$E$39+1)*N(Tasks!$G$39),2,IF(Tasks!$M$39=4,3,1)))</f>
        <v/>
      </c>
      <c r="U41" s="57">
        <f>IF(OR(Tasks!$M$39=0,Tasks!$E$39&gt;=U$7+7,Tasks!$F$39&lt;U$7),0,IF(U$7+3.5&lt;Tasks!$E$39+(Tasks!$F$39-Tasks!$E$39+1)*N(Tasks!$G$39),2,IF(Tasks!$M$39=4,3,1)))</f>
        <v/>
      </c>
      <c r="V41" s="57">
        <f>IF(OR(Tasks!$M$39=0,Tasks!$E$39&gt;=V$7+7,Tasks!$F$39&lt;V$7),0,IF(V$7+3.5&lt;Tasks!$E$39+(Tasks!$F$39-Tasks!$E$39+1)*N(Tasks!$G$39),2,IF(Tasks!$M$39=4,3,1)))</f>
        <v/>
      </c>
      <c r="W41" s="57">
        <f>IF(OR(Tasks!$M$39=0,Tasks!$E$39&gt;=W$7+7,Tasks!$F$39&lt;W$7),0,IF(W$7+3.5&lt;Tasks!$E$39+(Tasks!$F$39-Tasks!$E$39+1)*N(Tasks!$G$39),2,IF(Tasks!$M$39=4,3,1)))</f>
        <v/>
      </c>
      <c r="X41" s="57">
        <f>IF(OR(Tasks!$M$39=0,Tasks!$E$39&gt;=X$7+7,Tasks!$F$39&lt;X$7),0,IF(X$7+3.5&lt;Tasks!$E$39+(Tasks!$F$39-Tasks!$E$39+1)*N(Tasks!$G$39),2,IF(Tasks!$M$39=4,3,1)))</f>
        <v/>
      </c>
      <c r="Y41" s="57">
        <f>IF(OR(Tasks!$M$39=0,Tasks!$E$39&gt;=Y$7+7,Tasks!$F$39&lt;Y$7),0,IF(Y$7+3.5&lt;Tasks!$E$39+(Tasks!$F$39-Tasks!$E$39+1)*N(Tasks!$G$39),2,IF(Tasks!$M$39=4,3,1)))</f>
        <v/>
      </c>
      <c r="Z41" s="57">
        <f>IF(OR(Tasks!$M$39=0,Tasks!$E$39&gt;=Z$7+7,Tasks!$F$39&lt;Z$7),0,IF(Z$7+3.5&lt;Tasks!$E$39+(Tasks!$F$39-Tasks!$E$39+1)*N(Tasks!$G$39),2,IF(Tasks!$M$39=4,3,1)))</f>
        <v/>
      </c>
      <c r="AA41" s="57">
        <f>IF(OR(Tasks!$M$39=0,Tasks!$E$39&gt;=AA$7+7,Tasks!$F$39&lt;AA$7),0,IF(AA$7+3.5&lt;Tasks!$E$39+(Tasks!$F$39-Tasks!$E$39+1)*N(Tasks!$G$39),2,IF(Tasks!$M$39=4,3,1)))</f>
        <v/>
      </c>
      <c r="AB41" s="57">
        <f>IF(OR(Tasks!$M$39=0,Tasks!$E$39&gt;=AB$7+7,Tasks!$F$39&lt;AB$7),0,IF(AB$7+3.5&lt;Tasks!$E$39+(Tasks!$F$39-Tasks!$E$39+1)*N(Tasks!$G$39),2,IF(Tasks!$M$39=4,3,1)))</f>
        <v/>
      </c>
      <c r="AC41" s="57">
        <f>IF(OR(Tasks!$M$39=0,Tasks!$E$39&gt;=AC$7+7,Tasks!$F$39&lt;AC$7),0,IF(AC$7+3.5&lt;Tasks!$E$39+(Tasks!$F$39-Tasks!$E$39+1)*N(Tasks!$G$39),2,IF(Tasks!$M$39=4,3,1)))</f>
        <v/>
      </c>
      <c r="AD41" s="57">
        <f>IF(OR(Tasks!$M$39=0,Tasks!$E$39&gt;=AD$7+7,Tasks!$F$39&lt;AD$7),0,IF(AD$7+3.5&lt;Tasks!$E$39+(Tasks!$F$39-Tasks!$E$39+1)*N(Tasks!$G$39),2,IF(Tasks!$M$39=4,3,1)))</f>
        <v/>
      </c>
      <c r="AE41" s="57">
        <f>IF(OR(Tasks!$M$39=0,Tasks!$E$39&gt;=AE$7+7,Tasks!$F$39&lt;AE$7),0,IF(AE$7+3.5&lt;Tasks!$E$39+(Tasks!$F$39-Tasks!$E$39+1)*N(Tasks!$G$39),2,IF(Tasks!$M$39=4,3,1)))</f>
        <v/>
      </c>
      <c r="AF41" s="57">
        <f>IF(OR(Tasks!$M$39=0,Tasks!$E$39&gt;=AF$7+7,Tasks!$F$39&lt;AF$7),0,IF(AF$7+3.5&lt;Tasks!$E$39+(Tasks!$F$39-Tasks!$E$39+1)*N(Tasks!$G$39),2,IF(Tasks!$M$39=4,3,1)))</f>
        <v/>
      </c>
      <c r="AG41" s="57">
        <f>IF(OR(Tasks!$M$39=0,Tasks!$E$39&gt;=AG$7+7,Tasks!$F$39&lt;AG$7),0,IF(AG$7+3.5&lt;Tasks!$E$39+(Tasks!$F$39-Tasks!$E$39+1)*N(Tasks!$G$39),2,IF(Tasks!$M$39=4,3,1)))</f>
        <v/>
      </c>
      <c r="AH41" s="1" t="n"/>
    </row>
    <row r="42" ht="17" customHeight="1">
      <c r="A42" s="1" t="n"/>
      <c r="B42" s="53">
        <f>IF(Tasks!$C$40="","",Tasks!$A$40)</f>
        <v/>
      </c>
      <c r="C42" s="54">
        <f>IF(Tasks!$C$40="","",Tasks!$C$40)</f>
        <v/>
      </c>
      <c r="D42" s="33">
        <f>IF(Tasks!$C$40="","",Tasks!$D$40&amp;"")</f>
        <v/>
      </c>
      <c r="E42" s="55">
        <f>IF(N(Tasks!$E$40)=0,"",Tasks!$E$40)</f>
        <v/>
      </c>
      <c r="F42" s="55">
        <f>IF(N(Tasks!$F$40)=0,"",Tasks!$F$40)</f>
        <v/>
      </c>
      <c r="G42" s="56">
        <f>IF(Tasks!$C$40="","",N(Tasks!$G$40))</f>
        <v/>
      </c>
      <c r="H42" s="57">
        <f>IF(OR(Tasks!$M$40=0,Tasks!$E$40&gt;=H$7+7,Tasks!$F$40&lt;H$7),0,IF(H$7+3.5&lt;Tasks!$E$40+(Tasks!$F$40-Tasks!$E$40+1)*N(Tasks!$G$40),2,IF(Tasks!$M$40=4,3,1)))</f>
        <v/>
      </c>
      <c r="I42" s="57">
        <f>IF(OR(Tasks!$M$40=0,Tasks!$E$40&gt;=I$7+7,Tasks!$F$40&lt;I$7),0,IF(I$7+3.5&lt;Tasks!$E$40+(Tasks!$F$40-Tasks!$E$40+1)*N(Tasks!$G$40),2,IF(Tasks!$M$40=4,3,1)))</f>
        <v/>
      </c>
      <c r="J42" s="57">
        <f>IF(OR(Tasks!$M$40=0,Tasks!$E$40&gt;=J$7+7,Tasks!$F$40&lt;J$7),0,IF(J$7+3.5&lt;Tasks!$E$40+(Tasks!$F$40-Tasks!$E$40+1)*N(Tasks!$G$40),2,IF(Tasks!$M$40=4,3,1)))</f>
        <v/>
      </c>
      <c r="K42" s="57">
        <f>IF(OR(Tasks!$M$40=0,Tasks!$E$40&gt;=K$7+7,Tasks!$F$40&lt;K$7),0,IF(K$7+3.5&lt;Tasks!$E$40+(Tasks!$F$40-Tasks!$E$40+1)*N(Tasks!$G$40),2,IF(Tasks!$M$40=4,3,1)))</f>
        <v/>
      </c>
      <c r="L42" s="57">
        <f>IF(OR(Tasks!$M$40=0,Tasks!$E$40&gt;=L$7+7,Tasks!$F$40&lt;L$7),0,IF(L$7+3.5&lt;Tasks!$E$40+(Tasks!$F$40-Tasks!$E$40+1)*N(Tasks!$G$40),2,IF(Tasks!$M$40=4,3,1)))</f>
        <v/>
      </c>
      <c r="M42" s="57">
        <f>IF(OR(Tasks!$M$40=0,Tasks!$E$40&gt;=M$7+7,Tasks!$F$40&lt;M$7),0,IF(M$7+3.5&lt;Tasks!$E$40+(Tasks!$F$40-Tasks!$E$40+1)*N(Tasks!$G$40),2,IF(Tasks!$M$40=4,3,1)))</f>
        <v/>
      </c>
      <c r="N42" s="57">
        <f>IF(OR(Tasks!$M$40=0,Tasks!$E$40&gt;=N$7+7,Tasks!$F$40&lt;N$7),0,IF(N$7+3.5&lt;Tasks!$E$40+(Tasks!$F$40-Tasks!$E$40+1)*N(Tasks!$G$40),2,IF(Tasks!$M$40=4,3,1)))</f>
        <v/>
      </c>
      <c r="O42" s="57">
        <f>IF(OR(Tasks!$M$40=0,Tasks!$E$40&gt;=O$7+7,Tasks!$F$40&lt;O$7),0,IF(O$7+3.5&lt;Tasks!$E$40+(Tasks!$F$40-Tasks!$E$40+1)*N(Tasks!$G$40),2,IF(Tasks!$M$40=4,3,1)))</f>
        <v/>
      </c>
      <c r="P42" s="57">
        <f>IF(OR(Tasks!$M$40=0,Tasks!$E$40&gt;=P$7+7,Tasks!$F$40&lt;P$7),0,IF(P$7+3.5&lt;Tasks!$E$40+(Tasks!$F$40-Tasks!$E$40+1)*N(Tasks!$G$40),2,IF(Tasks!$M$40=4,3,1)))</f>
        <v/>
      </c>
      <c r="Q42" s="57">
        <f>IF(OR(Tasks!$M$40=0,Tasks!$E$40&gt;=Q$7+7,Tasks!$F$40&lt;Q$7),0,IF(Q$7+3.5&lt;Tasks!$E$40+(Tasks!$F$40-Tasks!$E$40+1)*N(Tasks!$G$40),2,IF(Tasks!$M$40=4,3,1)))</f>
        <v/>
      </c>
      <c r="R42" s="57">
        <f>IF(OR(Tasks!$M$40=0,Tasks!$E$40&gt;=R$7+7,Tasks!$F$40&lt;R$7),0,IF(R$7+3.5&lt;Tasks!$E$40+(Tasks!$F$40-Tasks!$E$40+1)*N(Tasks!$G$40),2,IF(Tasks!$M$40=4,3,1)))</f>
        <v/>
      </c>
      <c r="S42" s="57">
        <f>IF(OR(Tasks!$M$40=0,Tasks!$E$40&gt;=S$7+7,Tasks!$F$40&lt;S$7),0,IF(S$7+3.5&lt;Tasks!$E$40+(Tasks!$F$40-Tasks!$E$40+1)*N(Tasks!$G$40),2,IF(Tasks!$M$40=4,3,1)))</f>
        <v/>
      </c>
      <c r="T42" s="57">
        <f>IF(OR(Tasks!$M$40=0,Tasks!$E$40&gt;=T$7+7,Tasks!$F$40&lt;T$7),0,IF(T$7+3.5&lt;Tasks!$E$40+(Tasks!$F$40-Tasks!$E$40+1)*N(Tasks!$G$40),2,IF(Tasks!$M$40=4,3,1)))</f>
        <v/>
      </c>
      <c r="U42" s="57">
        <f>IF(OR(Tasks!$M$40=0,Tasks!$E$40&gt;=U$7+7,Tasks!$F$40&lt;U$7),0,IF(U$7+3.5&lt;Tasks!$E$40+(Tasks!$F$40-Tasks!$E$40+1)*N(Tasks!$G$40),2,IF(Tasks!$M$40=4,3,1)))</f>
        <v/>
      </c>
      <c r="V42" s="57">
        <f>IF(OR(Tasks!$M$40=0,Tasks!$E$40&gt;=V$7+7,Tasks!$F$40&lt;V$7),0,IF(V$7+3.5&lt;Tasks!$E$40+(Tasks!$F$40-Tasks!$E$40+1)*N(Tasks!$G$40),2,IF(Tasks!$M$40=4,3,1)))</f>
        <v/>
      </c>
      <c r="W42" s="57">
        <f>IF(OR(Tasks!$M$40=0,Tasks!$E$40&gt;=W$7+7,Tasks!$F$40&lt;W$7),0,IF(W$7+3.5&lt;Tasks!$E$40+(Tasks!$F$40-Tasks!$E$40+1)*N(Tasks!$G$40),2,IF(Tasks!$M$40=4,3,1)))</f>
        <v/>
      </c>
      <c r="X42" s="57">
        <f>IF(OR(Tasks!$M$40=0,Tasks!$E$40&gt;=X$7+7,Tasks!$F$40&lt;X$7),0,IF(X$7+3.5&lt;Tasks!$E$40+(Tasks!$F$40-Tasks!$E$40+1)*N(Tasks!$G$40),2,IF(Tasks!$M$40=4,3,1)))</f>
        <v/>
      </c>
      <c r="Y42" s="57">
        <f>IF(OR(Tasks!$M$40=0,Tasks!$E$40&gt;=Y$7+7,Tasks!$F$40&lt;Y$7),0,IF(Y$7+3.5&lt;Tasks!$E$40+(Tasks!$F$40-Tasks!$E$40+1)*N(Tasks!$G$40),2,IF(Tasks!$M$40=4,3,1)))</f>
        <v/>
      </c>
      <c r="Z42" s="57">
        <f>IF(OR(Tasks!$M$40=0,Tasks!$E$40&gt;=Z$7+7,Tasks!$F$40&lt;Z$7),0,IF(Z$7+3.5&lt;Tasks!$E$40+(Tasks!$F$40-Tasks!$E$40+1)*N(Tasks!$G$40),2,IF(Tasks!$M$40=4,3,1)))</f>
        <v/>
      </c>
      <c r="AA42" s="57">
        <f>IF(OR(Tasks!$M$40=0,Tasks!$E$40&gt;=AA$7+7,Tasks!$F$40&lt;AA$7),0,IF(AA$7+3.5&lt;Tasks!$E$40+(Tasks!$F$40-Tasks!$E$40+1)*N(Tasks!$G$40),2,IF(Tasks!$M$40=4,3,1)))</f>
        <v/>
      </c>
      <c r="AB42" s="57">
        <f>IF(OR(Tasks!$M$40=0,Tasks!$E$40&gt;=AB$7+7,Tasks!$F$40&lt;AB$7),0,IF(AB$7+3.5&lt;Tasks!$E$40+(Tasks!$F$40-Tasks!$E$40+1)*N(Tasks!$G$40),2,IF(Tasks!$M$40=4,3,1)))</f>
        <v/>
      </c>
      <c r="AC42" s="57">
        <f>IF(OR(Tasks!$M$40=0,Tasks!$E$40&gt;=AC$7+7,Tasks!$F$40&lt;AC$7),0,IF(AC$7+3.5&lt;Tasks!$E$40+(Tasks!$F$40-Tasks!$E$40+1)*N(Tasks!$G$40),2,IF(Tasks!$M$40=4,3,1)))</f>
        <v/>
      </c>
      <c r="AD42" s="57">
        <f>IF(OR(Tasks!$M$40=0,Tasks!$E$40&gt;=AD$7+7,Tasks!$F$40&lt;AD$7),0,IF(AD$7+3.5&lt;Tasks!$E$40+(Tasks!$F$40-Tasks!$E$40+1)*N(Tasks!$G$40),2,IF(Tasks!$M$40=4,3,1)))</f>
        <v/>
      </c>
      <c r="AE42" s="57">
        <f>IF(OR(Tasks!$M$40=0,Tasks!$E$40&gt;=AE$7+7,Tasks!$F$40&lt;AE$7),0,IF(AE$7+3.5&lt;Tasks!$E$40+(Tasks!$F$40-Tasks!$E$40+1)*N(Tasks!$G$40),2,IF(Tasks!$M$40=4,3,1)))</f>
        <v/>
      </c>
      <c r="AF42" s="57">
        <f>IF(OR(Tasks!$M$40=0,Tasks!$E$40&gt;=AF$7+7,Tasks!$F$40&lt;AF$7),0,IF(AF$7+3.5&lt;Tasks!$E$40+(Tasks!$F$40-Tasks!$E$40+1)*N(Tasks!$G$40),2,IF(Tasks!$M$40=4,3,1)))</f>
        <v/>
      </c>
      <c r="AG42" s="57">
        <f>IF(OR(Tasks!$M$40=0,Tasks!$E$40&gt;=AG$7+7,Tasks!$F$40&lt;AG$7),0,IF(AG$7+3.5&lt;Tasks!$E$40+(Tasks!$F$40-Tasks!$E$40+1)*N(Tasks!$G$40),2,IF(Tasks!$M$40=4,3,1)))</f>
        <v/>
      </c>
      <c r="AH42" s="1" t="n"/>
    </row>
    <row r="43" ht="17" customHeight="1">
      <c r="A43" s="1" t="n"/>
      <c r="B43" s="53">
        <f>IF(Tasks!$C$41="","",Tasks!$A$41)</f>
        <v/>
      </c>
      <c r="C43" s="54">
        <f>IF(Tasks!$C$41="","",Tasks!$C$41)</f>
        <v/>
      </c>
      <c r="D43" s="33">
        <f>IF(Tasks!$C$41="","",Tasks!$D$41&amp;"")</f>
        <v/>
      </c>
      <c r="E43" s="55">
        <f>IF(N(Tasks!$E$41)=0,"",Tasks!$E$41)</f>
        <v/>
      </c>
      <c r="F43" s="55">
        <f>IF(N(Tasks!$F$41)=0,"",Tasks!$F$41)</f>
        <v/>
      </c>
      <c r="G43" s="56">
        <f>IF(Tasks!$C$41="","",N(Tasks!$G$41))</f>
        <v/>
      </c>
      <c r="H43" s="57">
        <f>IF(OR(Tasks!$M$41=0,Tasks!$E$41&gt;=H$7+7,Tasks!$F$41&lt;H$7),0,IF(H$7+3.5&lt;Tasks!$E$41+(Tasks!$F$41-Tasks!$E$41+1)*N(Tasks!$G$41),2,IF(Tasks!$M$41=4,3,1)))</f>
        <v/>
      </c>
      <c r="I43" s="57">
        <f>IF(OR(Tasks!$M$41=0,Tasks!$E$41&gt;=I$7+7,Tasks!$F$41&lt;I$7),0,IF(I$7+3.5&lt;Tasks!$E$41+(Tasks!$F$41-Tasks!$E$41+1)*N(Tasks!$G$41),2,IF(Tasks!$M$41=4,3,1)))</f>
        <v/>
      </c>
      <c r="J43" s="57">
        <f>IF(OR(Tasks!$M$41=0,Tasks!$E$41&gt;=J$7+7,Tasks!$F$41&lt;J$7),0,IF(J$7+3.5&lt;Tasks!$E$41+(Tasks!$F$41-Tasks!$E$41+1)*N(Tasks!$G$41),2,IF(Tasks!$M$41=4,3,1)))</f>
        <v/>
      </c>
      <c r="K43" s="57">
        <f>IF(OR(Tasks!$M$41=0,Tasks!$E$41&gt;=K$7+7,Tasks!$F$41&lt;K$7),0,IF(K$7+3.5&lt;Tasks!$E$41+(Tasks!$F$41-Tasks!$E$41+1)*N(Tasks!$G$41),2,IF(Tasks!$M$41=4,3,1)))</f>
        <v/>
      </c>
      <c r="L43" s="57">
        <f>IF(OR(Tasks!$M$41=0,Tasks!$E$41&gt;=L$7+7,Tasks!$F$41&lt;L$7),0,IF(L$7+3.5&lt;Tasks!$E$41+(Tasks!$F$41-Tasks!$E$41+1)*N(Tasks!$G$41),2,IF(Tasks!$M$41=4,3,1)))</f>
        <v/>
      </c>
      <c r="M43" s="57">
        <f>IF(OR(Tasks!$M$41=0,Tasks!$E$41&gt;=M$7+7,Tasks!$F$41&lt;M$7),0,IF(M$7+3.5&lt;Tasks!$E$41+(Tasks!$F$41-Tasks!$E$41+1)*N(Tasks!$G$41),2,IF(Tasks!$M$41=4,3,1)))</f>
        <v/>
      </c>
      <c r="N43" s="57">
        <f>IF(OR(Tasks!$M$41=0,Tasks!$E$41&gt;=N$7+7,Tasks!$F$41&lt;N$7),0,IF(N$7+3.5&lt;Tasks!$E$41+(Tasks!$F$41-Tasks!$E$41+1)*N(Tasks!$G$41),2,IF(Tasks!$M$41=4,3,1)))</f>
        <v/>
      </c>
      <c r="O43" s="57">
        <f>IF(OR(Tasks!$M$41=0,Tasks!$E$41&gt;=O$7+7,Tasks!$F$41&lt;O$7),0,IF(O$7+3.5&lt;Tasks!$E$41+(Tasks!$F$41-Tasks!$E$41+1)*N(Tasks!$G$41),2,IF(Tasks!$M$41=4,3,1)))</f>
        <v/>
      </c>
      <c r="P43" s="57">
        <f>IF(OR(Tasks!$M$41=0,Tasks!$E$41&gt;=P$7+7,Tasks!$F$41&lt;P$7),0,IF(P$7+3.5&lt;Tasks!$E$41+(Tasks!$F$41-Tasks!$E$41+1)*N(Tasks!$G$41),2,IF(Tasks!$M$41=4,3,1)))</f>
        <v/>
      </c>
      <c r="Q43" s="57">
        <f>IF(OR(Tasks!$M$41=0,Tasks!$E$41&gt;=Q$7+7,Tasks!$F$41&lt;Q$7),0,IF(Q$7+3.5&lt;Tasks!$E$41+(Tasks!$F$41-Tasks!$E$41+1)*N(Tasks!$G$41),2,IF(Tasks!$M$41=4,3,1)))</f>
        <v/>
      </c>
      <c r="R43" s="57">
        <f>IF(OR(Tasks!$M$41=0,Tasks!$E$41&gt;=R$7+7,Tasks!$F$41&lt;R$7),0,IF(R$7+3.5&lt;Tasks!$E$41+(Tasks!$F$41-Tasks!$E$41+1)*N(Tasks!$G$41),2,IF(Tasks!$M$41=4,3,1)))</f>
        <v/>
      </c>
      <c r="S43" s="57">
        <f>IF(OR(Tasks!$M$41=0,Tasks!$E$41&gt;=S$7+7,Tasks!$F$41&lt;S$7),0,IF(S$7+3.5&lt;Tasks!$E$41+(Tasks!$F$41-Tasks!$E$41+1)*N(Tasks!$G$41),2,IF(Tasks!$M$41=4,3,1)))</f>
        <v/>
      </c>
      <c r="T43" s="57">
        <f>IF(OR(Tasks!$M$41=0,Tasks!$E$41&gt;=T$7+7,Tasks!$F$41&lt;T$7),0,IF(T$7+3.5&lt;Tasks!$E$41+(Tasks!$F$41-Tasks!$E$41+1)*N(Tasks!$G$41),2,IF(Tasks!$M$41=4,3,1)))</f>
        <v/>
      </c>
      <c r="U43" s="57">
        <f>IF(OR(Tasks!$M$41=0,Tasks!$E$41&gt;=U$7+7,Tasks!$F$41&lt;U$7),0,IF(U$7+3.5&lt;Tasks!$E$41+(Tasks!$F$41-Tasks!$E$41+1)*N(Tasks!$G$41),2,IF(Tasks!$M$41=4,3,1)))</f>
        <v/>
      </c>
      <c r="V43" s="57">
        <f>IF(OR(Tasks!$M$41=0,Tasks!$E$41&gt;=V$7+7,Tasks!$F$41&lt;V$7),0,IF(V$7+3.5&lt;Tasks!$E$41+(Tasks!$F$41-Tasks!$E$41+1)*N(Tasks!$G$41),2,IF(Tasks!$M$41=4,3,1)))</f>
        <v/>
      </c>
      <c r="W43" s="57">
        <f>IF(OR(Tasks!$M$41=0,Tasks!$E$41&gt;=W$7+7,Tasks!$F$41&lt;W$7),0,IF(W$7+3.5&lt;Tasks!$E$41+(Tasks!$F$41-Tasks!$E$41+1)*N(Tasks!$G$41),2,IF(Tasks!$M$41=4,3,1)))</f>
        <v/>
      </c>
      <c r="X43" s="57">
        <f>IF(OR(Tasks!$M$41=0,Tasks!$E$41&gt;=X$7+7,Tasks!$F$41&lt;X$7),0,IF(X$7+3.5&lt;Tasks!$E$41+(Tasks!$F$41-Tasks!$E$41+1)*N(Tasks!$G$41),2,IF(Tasks!$M$41=4,3,1)))</f>
        <v/>
      </c>
      <c r="Y43" s="57">
        <f>IF(OR(Tasks!$M$41=0,Tasks!$E$41&gt;=Y$7+7,Tasks!$F$41&lt;Y$7),0,IF(Y$7+3.5&lt;Tasks!$E$41+(Tasks!$F$41-Tasks!$E$41+1)*N(Tasks!$G$41),2,IF(Tasks!$M$41=4,3,1)))</f>
        <v/>
      </c>
      <c r="Z43" s="57">
        <f>IF(OR(Tasks!$M$41=0,Tasks!$E$41&gt;=Z$7+7,Tasks!$F$41&lt;Z$7),0,IF(Z$7+3.5&lt;Tasks!$E$41+(Tasks!$F$41-Tasks!$E$41+1)*N(Tasks!$G$41),2,IF(Tasks!$M$41=4,3,1)))</f>
        <v/>
      </c>
      <c r="AA43" s="57">
        <f>IF(OR(Tasks!$M$41=0,Tasks!$E$41&gt;=AA$7+7,Tasks!$F$41&lt;AA$7),0,IF(AA$7+3.5&lt;Tasks!$E$41+(Tasks!$F$41-Tasks!$E$41+1)*N(Tasks!$G$41),2,IF(Tasks!$M$41=4,3,1)))</f>
        <v/>
      </c>
      <c r="AB43" s="57">
        <f>IF(OR(Tasks!$M$41=0,Tasks!$E$41&gt;=AB$7+7,Tasks!$F$41&lt;AB$7),0,IF(AB$7+3.5&lt;Tasks!$E$41+(Tasks!$F$41-Tasks!$E$41+1)*N(Tasks!$G$41),2,IF(Tasks!$M$41=4,3,1)))</f>
        <v/>
      </c>
      <c r="AC43" s="57">
        <f>IF(OR(Tasks!$M$41=0,Tasks!$E$41&gt;=AC$7+7,Tasks!$F$41&lt;AC$7),0,IF(AC$7+3.5&lt;Tasks!$E$41+(Tasks!$F$41-Tasks!$E$41+1)*N(Tasks!$G$41),2,IF(Tasks!$M$41=4,3,1)))</f>
        <v/>
      </c>
      <c r="AD43" s="57">
        <f>IF(OR(Tasks!$M$41=0,Tasks!$E$41&gt;=AD$7+7,Tasks!$F$41&lt;AD$7),0,IF(AD$7+3.5&lt;Tasks!$E$41+(Tasks!$F$41-Tasks!$E$41+1)*N(Tasks!$G$41),2,IF(Tasks!$M$41=4,3,1)))</f>
        <v/>
      </c>
      <c r="AE43" s="57">
        <f>IF(OR(Tasks!$M$41=0,Tasks!$E$41&gt;=AE$7+7,Tasks!$F$41&lt;AE$7),0,IF(AE$7+3.5&lt;Tasks!$E$41+(Tasks!$F$41-Tasks!$E$41+1)*N(Tasks!$G$41),2,IF(Tasks!$M$41=4,3,1)))</f>
        <v/>
      </c>
      <c r="AF43" s="57">
        <f>IF(OR(Tasks!$M$41=0,Tasks!$E$41&gt;=AF$7+7,Tasks!$F$41&lt;AF$7),0,IF(AF$7+3.5&lt;Tasks!$E$41+(Tasks!$F$41-Tasks!$E$41+1)*N(Tasks!$G$41),2,IF(Tasks!$M$41=4,3,1)))</f>
        <v/>
      </c>
      <c r="AG43" s="57">
        <f>IF(OR(Tasks!$M$41=0,Tasks!$E$41&gt;=AG$7+7,Tasks!$F$41&lt;AG$7),0,IF(AG$7+3.5&lt;Tasks!$E$41+(Tasks!$F$41-Tasks!$E$41+1)*N(Tasks!$G$41),2,IF(Tasks!$M$41=4,3,1)))</f>
        <v/>
      </c>
      <c r="AH43" s="1" t="n"/>
    </row>
    <row r="44" ht="17" customHeight="1">
      <c r="A44" s="1" t="n"/>
      <c r="B44" s="53">
        <f>IF(Tasks!$C$42="","",Tasks!$A$42)</f>
        <v/>
      </c>
      <c r="C44" s="54">
        <f>IF(Tasks!$C$42="","",Tasks!$C$42)</f>
        <v/>
      </c>
      <c r="D44" s="33">
        <f>IF(Tasks!$C$42="","",Tasks!$D$42&amp;"")</f>
        <v/>
      </c>
      <c r="E44" s="55">
        <f>IF(N(Tasks!$E$42)=0,"",Tasks!$E$42)</f>
        <v/>
      </c>
      <c r="F44" s="55">
        <f>IF(N(Tasks!$F$42)=0,"",Tasks!$F$42)</f>
        <v/>
      </c>
      <c r="G44" s="56">
        <f>IF(Tasks!$C$42="","",N(Tasks!$G$42))</f>
        <v/>
      </c>
      <c r="H44" s="57">
        <f>IF(OR(Tasks!$M$42=0,Tasks!$E$42&gt;=H$7+7,Tasks!$F$42&lt;H$7),0,IF(H$7+3.5&lt;Tasks!$E$42+(Tasks!$F$42-Tasks!$E$42+1)*N(Tasks!$G$42),2,IF(Tasks!$M$42=4,3,1)))</f>
        <v/>
      </c>
      <c r="I44" s="57">
        <f>IF(OR(Tasks!$M$42=0,Tasks!$E$42&gt;=I$7+7,Tasks!$F$42&lt;I$7),0,IF(I$7+3.5&lt;Tasks!$E$42+(Tasks!$F$42-Tasks!$E$42+1)*N(Tasks!$G$42),2,IF(Tasks!$M$42=4,3,1)))</f>
        <v/>
      </c>
      <c r="J44" s="57">
        <f>IF(OR(Tasks!$M$42=0,Tasks!$E$42&gt;=J$7+7,Tasks!$F$42&lt;J$7),0,IF(J$7+3.5&lt;Tasks!$E$42+(Tasks!$F$42-Tasks!$E$42+1)*N(Tasks!$G$42),2,IF(Tasks!$M$42=4,3,1)))</f>
        <v/>
      </c>
      <c r="K44" s="57">
        <f>IF(OR(Tasks!$M$42=0,Tasks!$E$42&gt;=K$7+7,Tasks!$F$42&lt;K$7),0,IF(K$7+3.5&lt;Tasks!$E$42+(Tasks!$F$42-Tasks!$E$42+1)*N(Tasks!$G$42),2,IF(Tasks!$M$42=4,3,1)))</f>
        <v/>
      </c>
      <c r="L44" s="57">
        <f>IF(OR(Tasks!$M$42=0,Tasks!$E$42&gt;=L$7+7,Tasks!$F$42&lt;L$7),0,IF(L$7+3.5&lt;Tasks!$E$42+(Tasks!$F$42-Tasks!$E$42+1)*N(Tasks!$G$42),2,IF(Tasks!$M$42=4,3,1)))</f>
        <v/>
      </c>
      <c r="M44" s="57">
        <f>IF(OR(Tasks!$M$42=0,Tasks!$E$42&gt;=M$7+7,Tasks!$F$42&lt;M$7),0,IF(M$7+3.5&lt;Tasks!$E$42+(Tasks!$F$42-Tasks!$E$42+1)*N(Tasks!$G$42),2,IF(Tasks!$M$42=4,3,1)))</f>
        <v/>
      </c>
      <c r="N44" s="57">
        <f>IF(OR(Tasks!$M$42=0,Tasks!$E$42&gt;=N$7+7,Tasks!$F$42&lt;N$7),0,IF(N$7+3.5&lt;Tasks!$E$42+(Tasks!$F$42-Tasks!$E$42+1)*N(Tasks!$G$42),2,IF(Tasks!$M$42=4,3,1)))</f>
        <v/>
      </c>
      <c r="O44" s="57">
        <f>IF(OR(Tasks!$M$42=0,Tasks!$E$42&gt;=O$7+7,Tasks!$F$42&lt;O$7),0,IF(O$7+3.5&lt;Tasks!$E$42+(Tasks!$F$42-Tasks!$E$42+1)*N(Tasks!$G$42),2,IF(Tasks!$M$42=4,3,1)))</f>
        <v/>
      </c>
      <c r="P44" s="57">
        <f>IF(OR(Tasks!$M$42=0,Tasks!$E$42&gt;=P$7+7,Tasks!$F$42&lt;P$7),0,IF(P$7+3.5&lt;Tasks!$E$42+(Tasks!$F$42-Tasks!$E$42+1)*N(Tasks!$G$42),2,IF(Tasks!$M$42=4,3,1)))</f>
        <v/>
      </c>
      <c r="Q44" s="57">
        <f>IF(OR(Tasks!$M$42=0,Tasks!$E$42&gt;=Q$7+7,Tasks!$F$42&lt;Q$7),0,IF(Q$7+3.5&lt;Tasks!$E$42+(Tasks!$F$42-Tasks!$E$42+1)*N(Tasks!$G$42),2,IF(Tasks!$M$42=4,3,1)))</f>
        <v/>
      </c>
      <c r="R44" s="57">
        <f>IF(OR(Tasks!$M$42=0,Tasks!$E$42&gt;=R$7+7,Tasks!$F$42&lt;R$7),0,IF(R$7+3.5&lt;Tasks!$E$42+(Tasks!$F$42-Tasks!$E$42+1)*N(Tasks!$G$42),2,IF(Tasks!$M$42=4,3,1)))</f>
        <v/>
      </c>
      <c r="S44" s="57">
        <f>IF(OR(Tasks!$M$42=0,Tasks!$E$42&gt;=S$7+7,Tasks!$F$42&lt;S$7),0,IF(S$7+3.5&lt;Tasks!$E$42+(Tasks!$F$42-Tasks!$E$42+1)*N(Tasks!$G$42),2,IF(Tasks!$M$42=4,3,1)))</f>
        <v/>
      </c>
      <c r="T44" s="57">
        <f>IF(OR(Tasks!$M$42=0,Tasks!$E$42&gt;=T$7+7,Tasks!$F$42&lt;T$7),0,IF(T$7+3.5&lt;Tasks!$E$42+(Tasks!$F$42-Tasks!$E$42+1)*N(Tasks!$G$42),2,IF(Tasks!$M$42=4,3,1)))</f>
        <v/>
      </c>
      <c r="U44" s="57">
        <f>IF(OR(Tasks!$M$42=0,Tasks!$E$42&gt;=U$7+7,Tasks!$F$42&lt;U$7),0,IF(U$7+3.5&lt;Tasks!$E$42+(Tasks!$F$42-Tasks!$E$42+1)*N(Tasks!$G$42),2,IF(Tasks!$M$42=4,3,1)))</f>
        <v/>
      </c>
      <c r="V44" s="57">
        <f>IF(OR(Tasks!$M$42=0,Tasks!$E$42&gt;=V$7+7,Tasks!$F$42&lt;V$7),0,IF(V$7+3.5&lt;Tasks!$E$42+(Tasks!$F$42-Tasks!$E$42+1)*N(Tasks!$G$42),2,IF(Tasks!$M$42=4,3,1)))</f>
        <v/>
      </c>
      <c r="W44" s="57">
        <f>IF(OR(Tasks!$M$42=0,Tasks!$E$42&gt;=W$7+7,Tasks!$F$42&lt;W$7),0,IF(W$7+3.5&lt;Tasks!$E$42+(Tasks!$F$42-Tasks!$E$42+1)*N(Tasks!$G$42),2,IF(Tasks!$M$42=4,3,1)))</f>
        <v/>
      </c>
      <c r="X44" s="57">
        <f>IF(OR(Tasks!$M$42=0,Tasks!$E$42&gt;=X$7+7,Tasks!$F$42&lt;X$7),0,IF(X$7+3.5&lt;Tasks!$E$42+(Tasks!$F$42-Tasks!$E$42+1)*N(Tasks!$G$42),2,IF(Tasks!$M$42=4,3,1)))</f>
        <v/>
      </c>
      <c r="Y44" s="57">
        <f>IF(OR(Tasks!$M$42=0,Tasks!$E$42&gt;=Y$7+7,Tasks!$F$42&lt;Y$7),0,IF(Y$7+3.5&lt;Tasks!$E$42+(Tasks!$F$42-Tasks!$E$42+1)*N(Tasks!$G$42),2,IF(Tasks!$M$42=4,3,1)))</f>
        <v/>
      </c>
      <c r="Z44" s="57">
        <f>IF(OR(Tasks!$M$42=0,Tasks!$E$42&gt;=Z$7+7,Tasks!$F$42&lt;Z$7),0,IF(Z$7+3.5&lt;Tasks!$E$42+(Tasks!$F$42-Tasks!$E$42+1)*N(Tasks!$G$42),2,IF(Tasks!$M$42=4,3,1)))</f>
        <v/>
      </c>
      <c r="AA44" s="57">
        <f>IF(OR(Tasks!$M$42=0,Tasks!$E$42&gt;=AA$7+7,Tasks!$F$42&lt;AA$7),0,IF(AA$7+3.5&lt;Tasks!$E$42+(Tasks!$F$42-Tasks!$E$42+1)*N(Tasks!$G$42),2,IF(Tasks!$M$42=4,3,1)))</f>
        <v/>
      </c>
      <c r="AB44" s="57">
        <f>IF(OR(Tasks!$M$42=0,Tasks!$E$42&gt;=AB$7+7,Tasks!$F$42&lt;AB$7),0,IF(AB$7+3.5&lt;Tasks!$E$42+(Tasks!$F$42-Tasks!$E$42+1)*N(Tasks!$G$42),2,IF(Tasks!$M$42=4,3,1)))</f>
        <v/>
      </c>
      <c r="AC44" s="57">
        <f>IF(OR(Tasks!$M$42=0,Tasks!$E$42&gt;=AC$7+7,Tasks!$F$42&lt;AC$7),0,IF(AC$7+3.5&lt;Tasks!$E$42+(Tasks!$F$42-Tasks!$E$42+1)*N(Tasks!$G$42),2,IF(Tasks!$M$42=4,3,1)))</f>
        <v/>
      </c>
      <c r="AD44" s="57">
        <f>IF(OR(Tasks!$M$42=0,Tasks!$E$42&gt;=AD$7+7,Tasks!$F$42&lt;AD$7),0,IF(AD$7+3.5&lt;Tasks!$E$42+(Tasks!$F$42-Tasks!$E$42+1)*N(Tasks!$G$42),2,IF(Tasks!$M$42=4,3,1)))</f>
        <v/>
      </c>
      <c r="AE44" s="57">
        <f>IF(OR(Tasks!$M$42=0,Tasks!$E$42&gt;=AE$7+7,Tasks!$F$42&lt;AE$7),0,IF(AE$7+3.5&lt;Tasks!$E$42+(Tasks!$F$42-Tasks!$E$42+1)*N(Tasks!$G$42),2,IF(Tasks!$M$42=4,3,1)))</f>
        <v/>
      </c>
      <c r="AF44" s="57">
        <f>IF(OR(Tasks!$M$42=0,Tasks!$E$42&gt;=AF$7+7,Tasks!$F$42&lt;AF$7),0,IF(AF$7+3.5&lt;Tasks!$E$42+(Tasks!$F$42-Tasks!$E$42+1)*N(Tasks!$G$42),2,IF(Tasks!$M$42=4,3,1)))</f>
        <v/>
      </c>
      <c r="AG44" s="57">
        <f>IF(OR(Tasks!$M$42=0,Tasks!$E$42&gt;=AG$7+7,Tasks!$F$42&lt;AG$7),0,IF(AG$7+3.5&lt;Tasks!$E$42+(Tasks!$F$42-Tasks!$E$42+1)*N(Tasks!$G$42),2,IF(Tasks!$M$42=4,3,1)))</f>
        <v/>
      </c>
      <c r="AH44" s="1" t="n"/>
    </row>
    <row r="45" ht="17" customHeight="1">
      <c r="A45" s="1" t="n"/>
      <c r="B45" s="53">
        <f>IF(Tasks!$C$43="","",Tasks!$A$43)</f>
        <v/>
      </c>
      <c r="C45" s="54">
        <f>IF(Tasks!$C$43="","",Tasks!$C$43)</f>
        <v/>
      </c>
      <c r="D45" s="33">
        <f>IF(Tasks!$C$43="","",Tasks!$D$43&amp;"")</f>
        <v/>
      </c>
      <c r="E45" s="55">
        <f>IF(N(Tasks!$E$43)=0,"",Tasks!$E$43)</f>
        <v/>
      </c>
      <c r="F45" s="55">
        <f>IF(N(Tasks!$F$43)=0,"",Tasks!$F$43)</f>
        <v/>
      </c>
      <c r="G45" s="56">
        <f>IF(Tasks!$C$43="","",N(Tasks!$G$43))</f>
        <v/>
      </c>
      <c r="H45" s="57">
        <f>IF(OR(Tasks!$M$43=0,Tasks!$E$43&gt;=H$7+7,Tasks!$F$43&lt;H$7),0,IF(H$7+3.5&lt;Tasks!$E$43+(Tasks!$F$43-Tasks!$E$43+1)*N(Tasks!$G$43),2,IF(Tasks!$M$43=4,3,1)))</f>
        <v/>
      </c>
      <c r="I45" s="57">
        <f>IF(OR(Tasks!$M$43=0,Tasks!$E$43&gt;=I$7+7,Tasks!$F$43&lt;I$7),0,IF(I$7+3.5&lt;Tasks!$E$43+(Tasks!$F$43-Tasks!$E$43+1)*N(Tasks!$G$43),2,IF(Tasks!$M$43=4,3,1)))</f>
        <v/>
      </c>
      <c r="J45" s="57">
        <f>IF(OR(Tasks!$M$43=0,Tasks!$E$43&gt;=J$7+7,Tasks!$F$43&lt;J$7),0,IF(J$7+3.5&lt;Tasks!$E$43+(Tasks!$F$43-Tasks!$E$43+1)*N(Tasks!$G$43),2,IF(Tasks!$M$43=4,3,1)))</f>
        <v/>
      </c>
      <c r="K45" s="57">
        <f>IF(OR(Tasks!$M$43=0,Tasks!$E$43&gt;=K$7+7,Tasks!$F$43&lt;K$7),0,IF(K$7+3.5&lt;Tasks!$E$43+(Tasks!$F$43-Tasks!$E$43+1)*N(Tasks!$G$43),2,IF(Tasks!$M$43=4,3,1)))</f>
        <v/>
      </c>
      <c r="L45" s="57">
        <f>IF(OR(Tasks!$M$43=0,Tasks!$E$43&gt;=L$7+7,Tasks!$F$43&lt;L$7),0,IF(L$7+3.5&lt;Tasks!$E$43+(Tasks!$F$43-Tasks!$E$43+1)*N(Tasks!$G$43),2,IF(Tasks!$M$43=4,3,1)))</f>
        <v/>
      </c>
      <c r="M45" s="57">
        <f>IF(OR(Tasks!$M$43=0,Tasks!$E$43&gt;=M$7+7,Tasks!$F$43&lt;M$7),0,IF(M$7+3.5&lt;Tasks!$E$43+(Tasks!$F$43-Tasks!$E$43+1)*N(Tasks!$G$43),2,IF(Tasks!$M$43=4,3,1)))</f>
        <v/>
      </c>
      <c r="N45" s="57">
        <f>IF(OR(Tasks!$M$43=0,Tasks!$E$43&gt;=N$7+7,Tasks!$F$43&lt;N$7),0,IF(N$7+3.5&lt;Tasks!$E$43+(Tasks!$F$43-Tasks!$E$43+1)*N(Tasks!$G$43),2,IF(Tasks!$M$43=4,3,1)))</f>
        <v/>
      </c>
      <c r="O45" s="57">
        <f>IF(OR(Tasks!$M$43=0,Tasks!$E$43&gt;=O$7+7,Tasks!$F$43&lt;O$7),0,IF(O$7+3.5&lt;Tasks!$E$43+(Tasks!$F$43-Tasks!$E$43+1)*N(Tasks!$G$43),2,IF(Tasks!$M$43=4,3,1)))</f>
        <v/>
      </c>
      <c r="P45" s="57">
        <f>IF(OR(Tasks!$M$43=0,Tasks!$E$43&gt;=P$7+7,Tasks!$F$43&lt;P$7),0,IF(P$7+3.5&lt;Tasks!$E$43+(Tasks!$F$43-Tasks!$E$43+1)*N(Tasks!$G$43),2,IF(Tasks!$M$43=4,3,1)))</f>
        <v/>
      </c>
      <c r="Q45" s="57">
        <f>IF(OR(Tasks!$M$43=0,Tasks!$E$43&gt;=Q$7+7,Tasks!$F$43&lt;Q$7),0,IF(Q$7+3.5&lt;Tasks!$E$43+(Tasks!$F$43-Tasks!$E$43+1)*N(Tasks!$G$43),2,IF(Tasks!$M$43=4,3,1)))</f>
        <v/>
      </c>
      <c r="R45" s="57">
        <f>IF(OR(Tasks!$M$43=0,Tasks!$E$43&gt;=R$7+7,Tasks!$F$43&lt;R$7),0,IF(R$7+3.5&lt;Tasks!$E$43+(Tasks!$F$43-Tasks!$E$43+1)*N(Tasks!$G$43),2,IF(Tasks!$M$43=4,3,1)))</f>
        <v/>
      </c>
      <c r="S45" s="57">
        <f>IF(OR(Tasks!$M$43=0,Tasks!$E$43&gt;=S$7+7,Tasks!$F$43&lt;S$7),0,IF(S$7+3.5&lt;Tasks!$E$43+(Tasks!$F$43-Tasks!$E$43+1)*N(Tasks!$G$43),2,IF(Tasks!$M$43=4,3,1)))</f>
        <v/>
      </c>
      <c r="T45" s="57">
        <f>IF(OR(Tasks!$M$43=0,Tasks!$E$43&gt;=T$7+7,Tasks!$F$43&lt;T$7),0,IF(T$7+3.5&lt;Tasks!$E$43+(Tasks!$F$43-Tasks!$E$43+1)*N(Tasks!$G$43),2,IF(Tasks!$M$43=4,3,1)))</f>
        <v/>
      </c>
      <c r="U45" s="57">
        <f>IF(OR(Tasks!$M$43=0,Tasks!$E$43&gt;=U$7+7,Tasks!$F$43&lt;U$7),0,IF(U$7+3.5&lt;Tasks!$E$43+(Tasks!$F$43-Tasks!$E$43+1)*N(Tasks!$G$43),2,IF(Tasks!$M$43=4,3,1)))</f>
        <v/>
      </c>
      <c r="V45" s="57">
        <f>IF(OR(Tasks!$M$43=0,Tasks!$E$43&gt;=V$7+7,Tasks!$F$43&lt;V$7),0,IF(V$7+3.5&lt;Tasks!$E$43+(Tasks!$F$43-Tasks!$E$43+1)*N(Tasks!$G$43),2,IF(Tasks!$M$43=4,3,1)))</f>
        <v/>
      </c>
      <c r="W45" s="57">
        <f>IF(OR(Tasks!$M$43=0,Tasks!$E$43&gt;=W$7+7,Tasks!$F$43&lt;W$7),0,IF(W$7+3.5&lt;Tasks!$E$43+(Tasks!$F$43-Tasks!$E$43+1)*N(Tasks!$G$43),2,IF(Tasks!$M$43=4,3,1)))</f>
        <v/>
      </c>
      <c r="X45" s="57">
        <f>IF(OR(Tasks!$M$43=0,Tasks!$E$43&gt;=X$7+7,Tasks!$F$43&lt;X$7),0,IF(X$7+3.5&lt;Tasks!$E$43+(Tasks!$F$43-Tasks!$E$43+1)*N(Tasks!$G$43),2,IF(Tasks!$M$43=4,3,1)))</f>
        <v/>
      </c>
      <c r="Y45" s="57">
        <f>IF(OR(Tasks!$M$43=0,Tasks!$E$43&gt;=Y$7+7,Tasks!$F$43&lt;Y$7),0,IF(Y$7+3.5&lt;Tasks!$E$43+(Tasks!$F$43-Tasks!$E$43+1)*N(Tasks!$G$43),2,IF(Tasks!$M$43=4,3,1)))</f>
        <v/>
      </c>
      <c r="Z45" s="57">
        <f>IF(OR(Tasks!$M$43=0,Tasks!$E$43&gt;=Z$7+7,Tasks!$F$43&lt;Z$7),0,IF(Z$7+3.5&lt;Tasks!$E$43+(Tasks!$F$43-Tasks!$E$43+1)*N(Tasks!$G$43),2,IF(Tasks!$M$43=4,3,1)))</f>
        <v/>
      </c>
      <c r="AA45" s="57">
        <f>IF(OR(Tasks!$M$43=0,Tasks!$E$43&gt;=AA$7+7,Tasks!$F$43&lt;AA$7),0,IF(AA$7+3.5&lt;Tasks!$E$43+(Tasks!$F$43-Tasks!$E$43+1)*N(Tasks!$G$43),2,IF(Tasks!$M$43=4,3,1)))</f>
        <v/>
      </c>
      <c r="AB45" s="57">
        <f>IF(OR(Tasks!$M$43=0,Tasks!$E$43&gt;=AB$7+7,Tasks!$F$43&lt;AB$7),0,IF(AB$7+3.5&lt;Tasks!$E$43+(Tasks!$F$43-Tasks!$E$43+1)*N(Tasks!$G$43),2,IF(Tasks!$M$43=4,3,1)))</f>
        <v/>
      </c>
      <c r="AC45" s="57">
        <f>IF(OR(Tasks!$M$43=0,Tasks!$E$43&gt;=AC$7+7,Tasks!$F$43&lt;AC$7),0,IF(AC$7+3.5&lt;Tasks!$E$43+(Tasks!$F$43-Tasks!$E$43+1)*N(Tasks!$G$43),2,IF(Tasks!$M$43=4,3,1)))</f>
        <v/>
      </c>
      <c r="AD45" s="57">
        <f>IF(OR(Tasks!$M$43=0,Tasks!$E$43&gt;=AD$7+7,Tasks!$F$43&lt;AD$7),0,IF(AD$7+3.5&lt;Tasks!$E$43+(Tasks!$F$43-Tasks!$E$43+1)*N(Tasks!$G$43),2,IF(Tasks!$M$43=4,3,1)))</f>
        <v/>
      </c>
      <c r="AE45" s="57">
        <f>IF(OR(Tasks!$M$43=0,Tasks!$E$43&gt;=AE$7+7,Tasks!$F$43&lt;AE$7),0,IF(AE$7+3.5&lt;Tasks!$E$43+(Tasks!$F$43-Tasks!$E$43+1)*N(Tasks!$G$43),2,IF(Tasks!$M$43=4,3,1)))</f>
        <v/>
      </c>
      <c r="AF45" s="57">
        <f>IF(OR(Tasks!$M$43=0,Tasks!$E$43&gt;=AF$7+7,Tasks!$F$43&lt;AF$7),0,IF(AF$7+3.5&lt;Tasks!$E$43+(Tasks!$F$43-Tasks!$E$43+1)*N(Tasks!$G$43),2,IF(Tasks!$M$43=4,3,1)))</f>
        <v/>
      </c>
      <c r="AG45" s="57">
        <f>IF(OR(Tasks!$M$43=0,Tasks!$E$43&gt;=AG$7+7,Tasks!$F$43&lt;AG$7),0,IF(AG$7+3.5&lt;Tasks!$E$43+(Tasks!$F$43-Tasks!$E$43+1)*N(Tasks!$G$43),2,IF(Tasks!$M$43=4,3,1)))</f>
        <v/>
      </c>
      <c r="AH45" s="1" t="n"/>
    </row>
    <row r="46" ht="17" customHeight="1">
      <c r="A46" s="1" t="n"/>
      <c r="B46" s="53">
        <f>IF(Tasks!$C$44="","",Tasks!$A$44)</f>
        <v/>
      </c>
      <c r="C46" s="54">
        <f>IF(Tasks!$C$44="","",Tasks!$C$44)</f>
        <v/>
      </c>
      <c r="D46" s="33">
        <f>IF(Tasks!$C$44="","",Tasks!$D$44&amp;"")</f>
        <v/>
      </c>
      <c r="E46" s="55">
        <f>IF(N(Tasks!$E$44)=0,"",Tasks!$E$44)</f>
        <v/>
      </c>
      <c r="F46" s="55">
        <f>IF(N(Tasks!$F$44)=0,"",Tasks!$F$44)</f>
        <v/>
      </c>
      <c r="G46" s="56">
        <f>IF(Tasks!$C$44="","",N(Tasks!$G$44))</f>
        <v/>
      </c>
      <c r="H46" s="57">
        <f>IF(OR(Tasks!$M$44=0,Tasks!$E$44&gt;=H$7+7,Tasks!$F$44&lt;H$7),0,IF(H$7+3.5&lt;Tasks!$E$44+(Tasks!$F$44-Tasks!$E$44+1)*N(Tasks!$G$44),2,IF(Tasks!$M$44=4,3,1)))</f>
        <v/>
      </c>
      <c r="I46" s="57">
        <f>IF(OR(Tasks!$M$44=0,Tasks!$E$44&gt;=I$7+7,Tasks!$F$44&lt;I$7),0,IF(I$7+3.5&lt;Tasks!$E$44+(Tasks!$F$44-Tasks!$E$44+1)*N(Tasks!$G$44),2,IF(Tasks!$M$44=4,3,1)))</f>
        <v/>
      </c>
      <c r="J46" s="57">
        <f>IF(OR(Tasks!$M$44=0,Tasks!$E$44&gt;=J$7+7,Tasks!$F$44&lt;J$7),0,IF(J$7+3.5&lt;Tasks!$E$44+(Tasks!$F$44-Tasks!$E$44+1)*N(Tasks!$G$44),2,IF(Tasks!$M$44=4,3,1)))</f>
        <v/>
      </c>
      <c r="K46" s="57">
        <f>IF(OR(Tasks!$M$44=0,Tasks!$E$44&gt;=K$7+7,Tasks!$F$44&lt;K$7),0,IF(K$7+3.5&lt;Tasks!$E$44+(Tasks!$F$44-Tasks!$E$44+1)*N(Tasks!$G$44),2,IF(Tasks!$M$44=4,3,1)))</f>
        <v/>
      </c>
      <c r="L46" s="57">
        <f>IF(OR(Tasks!$M$44=0,Tasks!$E$44&gt;=L$7+7,Tasks!$F$44&lt;L$7),0,IF(L$7+3.5&lt;Tasks!$E$44+(Tasks!$F$44-Tasks!$E$44+1)*N(Tasks!$G$44),2,IF(Tasks!$M$44=4,3,1)))</f>
        <v/>
      </c>
      <c r="M46" s="57">
        <f>IF(OR(Tasks!$M$44=0,Tasks!$E$44&gt;=M$7+7,Tasks!$F$44&lt;M$7),0,IF(M$7+3.5&lt;Tasks!$E$44+(Tasks!$F$44-Tasks!$E$44+1)*N(Tasks!$G$44),2,IF(Tasks!$M$44=4,3,1)))</f>
        <v/>
      </c>
      <c r="N46" s="57">
        <f>IF(OR(Tasks!$M$44=0,Tasks!$E$44&gt;=N$7+7,Tasks!$F$44&lt;N$7),0,IF(N$7+3.5&lt;Tasks!$E$44+(Tasks!$F$44-Tasks!$E$44+1)*N(Tasks!$G$44),2,IF(Tasks!$M$44=4,3,1)))</f>
        <v/>
      </c>
      <c r="O46" s="57">
        <f>IF(OR(Tasks!$M$44=0,Tasks!$E$44&gt;=O$7+7,Tasks!$F$44&lt;O$7),0,IF(O$7+3.5&lt;Tasks!$E$44+(Tasks!$F$44-Tasks!$E$44+1)*N(Tasks!$G$44),2,IF(Tasks!$M$44=4,3,1)))</f>
        <v/>
      </c>
      <c r="P46" s="57">
        <f>IF(OR(Tasks!$M$44=0,Tasks!$E$44&gt;=P$7+7,Tasks!$F$44&lt;P$7),0,IF(P$7+3.5&lt;Tasks!$E$44+(Tasks!$F$44-Tasks!$E$44+1)*N(Tasks!$G$44),2,IF(Tasks!$M$44=4,3,1)))</f>
        <v/>
      </c>
      <c r="Q46" s="57">
        <f>IF(OR(Tasks!$M$44=0,Tasks!$E$44&gt;=Q$7+7,Tasks!$F$44&lt;Q$7),0,IF(Q$7+3.5&lt;Tasks!$E$44+(Tasks!$F$44-Tasks!$E$44+1)*N(Tasks!$G$44),2,IF(Tasks!$M$44=4,3,1)))</f>
        <v/>
      </c>
      <c r="R46" s="57">
        <f>IF(OR(Tasks!$M$44=0,Tasks!$E$44&gt;=R$7+7,Tasks!$F$44&lt;R$7),0,IF(R$7+3.5&lt;Tasks!$E$44+(Tasks!$F$44-Tasks!$E$44+1)*N(Tasks!$G$44),2,IF(Tasks!$M$44=4,3,1)))</f>
        <v/>
      </c>
      <c r="S46" s="57">
        <f>IF(OR(Tasks!$M$44=0,Tasks!$E$44&gt;=S$7+7,Tasks!$F$44&lt;S$7),0,IF(S$7+3.5&lt;Tasks!$E$44+(Tasks!$F$44-Tasks!$E$44+1)*N(Tasks!$G$44),2,IF(Tasks!$M$44=4,3,1)))</f>
        <v/>
      </c>
      <c r="T46" s="57">
        <f>IF(OR(Tasks!$M$44=0,Tasks!$E$44&gt;=T$7+7,Tasks!$F$44&lt;T$7),0,IF(T$7+3.5&lt;Tasks!$E$44+(Tasks!$F$44-Tasks!$E$44+1)*N(Tasks!$G$44),2,IF(Tasks!$M$44=4,3,1)))</f>
        <v/>
      </c>
      <c r="U46" s="57">
        <f>IF(OR(Tasks!$M$44=0,Tasks!$E$44&gt;=U$7+7,Tasks!$F$44&lt;U$7),0,IF(U$7+3.5&lt;Tasks!$E$44+(Tasks!$F$44-Tasks!$E$44+1)*N(Tasks!$G$44),2,IF(Tasks!$M$44=4,3,1)))</f>
        <v/>
      </c>
      <c r="V46" s="57">
        <f>IF(OR(Tasks!$M$44=0,Tasks!$E$44&gt;=V$7+7,Tasks!$F$44&lt;V$7),0,IF(V$7+3.5&lt;Tasks!$E$44+(Tasks!$F$44-Tasks!$E$44+1)*N(Tasks!$G$44),2,IF(Tasks!$M$44=4,3,1)))</f>
        <v/>
      </c>
      <c r="W46" s="57">
        <f>IF(OR(Tasks!$M$44=0,Tasks!$E$44&gt;=W$7+7,Tasks!$F$44&lt;W$7),0,IF(W$7+3.5&lt;Tasks!$E$44+(Tasks!$F$44-Tasks!$E$44+1)*N(Tasks!$G$44),2,IF(Tasks!$M$44=4,3,1)))</f>
        <v/>
      </c>
      <c r="X46" s="57">
        <f>IF(OR(Tasks!$M$44=0,Tasks!$E$44&gt;=X$7+7,Tasks!$F$44&lt;X$7),0,IF(X$7+3.5&lt;Tasks!$E$44+(Tasks!$F$44-Tasks!$E$44+1)*N(Tasks!$G$44),2,IF(Tasks!$M$44=4,3,1)))</f>
        <v/>
      </c>
      <c r="Y46" s="57">
        <f>IF(OR(Tasks!$M$44=0,Tasks!$E$44&gt;=Y$7+7,Tasks!$F$44&lt;Y$7),0,IF(Y$7+3.5&lt;Tasks!$E$44+(Tasks!$F$44-Tasks!$E$44+1)*N(Tasks!$G$44),2,IF(Tasks!$M$44=4,3,1)))</f>
        <v/>
      </c>
      <c r="Z46" s="57">
        <f>IF(OR(Tasks!$M$44=0,Tasks!$E$44&gt;=Z$7+7,Tasks!$F$44&lt;Z$7),0,IF(Z$7+3.5&lt;Tasks!$E$44+(Tasks!$F$44-Tasks!$E$44+1)*N(Tasks!$G$44),2,IF(Tasks!$M$44=4,3,1)))</f>
        <v/>
      </c>
      <c r="AA46" s="57">
        <f>IF(OR(Tasks!$M$44=0,Tasks!$E$44&gt;=AA$7+7,Tasks!$F$44&lt;AA$7),0,IF(AA$7+3.5&lt;Tasks!$E$44+(Tasks!$F$44-Tasks!$E$44+1)*N(Tasks!$G$44),2,IF(Tasks!$M$44=4,3,1)))</f>
        <v/>
      </c>
      <c r="AB46" s="57">
        <f>IF(OR(Tasks!$M$44=0,Tasks!$E$44&gt;=AB$7+7,Tasks!$F$44&lt;AB$7),0,IF(AB$7+3.5&lt;Tasks!$E$44+(Tasks!$F$44-Tasks!$E$44+1)*N(Tasks!$G$44),2,IF(Tasks!$M$44=4,3,1)))</f>
        <v/>
      </c>
      <c r="AC46" s="57">
        <f>IF(OR(Tasks!$M$44=0,Tasks!$E$44&gt;=AC$7+7,Tasks!$F$44&lt;AC$7),0,IF(AC$7+3.5&lt;Tasks!$E$44+(Tasks!$F$44-Tasks!$E$44+1)*N(Tasks!$G$44),2,IF(Tasks!$M$44=4,3,1)))</f>
        <v/>
      </c>
      <c r="AD46" s="57">
        <f>IF(OR(Tasks!$M$44=0,Tasks!$E$44&gt;=AD$7+7,Tasks!$F$44&lt;AD$7),0,IF(AD$7+3.5&lt;Tasks!$E$44+(Tasks!$F$44-Tasks!$E$44+1)*N(Tasks!$G$44),2,IF(Tasks!$M$44=4,3,1)))</f>
        <v/>
      </c>
      <c r="AE46" s="57">
        <f>IF(OR(Tasks!$M$44=0,Tasks!$E$44&gt;=AE$7+7,Tasks!$F$44&lt;AE$7),0,IF(AE$7+3.5&lt;Tasks!$E$44+(Tasks!$F$44-Tasks!$E$44+1)*N(Tasks!$G$44),2,IF(Tasks!$M$44=4,3,1)))</f>
        <v/>
      </c>
      <c r="AF46" s="57">
        <f>IF(OR(Tasks!$M$44=0,Tasks!$E$44&gt;=AF$7+7,Tasks!$F$44&lt;AF$7),0,IF(AF$7+3.5&lt;Tasks!$E$44+(Tasks!$F$44-Tasks!$E$44+1)*N(Tasks!$G$44),2,IF(Tasks!$M$44=4,3,1)))</f>
        <v/>
      </c>
      <c r="AG46" s="57">
        <f>IF(OR(Tasks!$M$44=0,Tasks!$E$44&gt;=AG$7+7,Tasks!$F$44&lt;AG$7),0,IF(AG$7+3.5&lt;Tasks!$E$44+(Tasks!$F$44-Tasks!$E$44+1)*N(Tasks!$G$44),2,IF(Tasks!$M$44=4,3,1)))</f>
        <v/>
      </c>
      <c r="AH46" s="1" t="n"/>
    </row>
    <row r="47" ht="17" customHeight="1">
      <c r="A47" s="1" t="n"/>
      <c r="B47" s="53">
        <f>IF(Tasks!$C$45="","",Tasks!$A$45)</f>
        <v/>
      </c>
      <c r="C47" s="54">
        <f>IF(Tasks!$C$45="","",Tasks!$C$45)</f>
        <v/>
      </c>
      <c r="D47" s="33">
        <f>IF(Tasks!$C$45="","",Tasks!$D$45&amp;"")</f>
        <v/>
      </c>
      <c r="E47" s="55">
        <f>IF(N(Tasks!$E$45)=0,"",Tasks!$E$45)</f>
        <v/>
      </c>
      <c r="F47" s="55">
        <f>IF(N(Tasks!$F$45)=0,"",Tasks!$F$45)</f>
        <v/>
      </c>
      <c r="G47" s="56">
        <f>IF(Tasks!$C$45="","",N(Tasks!$G$45))</f>
        <v/>
      </c>
      <c r="H47" s="57">
        <f>IF(OR(Tasks!$M$45=0,Tasks!$E$45&gt;=H$7+7,Tasks!$F$45&lt;H$7),0,IF(H$7+3.5&lt;Tasks!$E$45+(Tasks!$F$45-Tasks!$E$45+1)*N(Tasks!$G$45),2,IF(Tasks!$M$45=4,3,1)))</f>
        <v/>
      </c>
      <c r="I47" s="57">
        <f>IF(OR(Tasks!$M$45=0,Tasks!$E$45&gt;=I$7+7,Tasks!$F$45&lt;I$7),0,IF(I$7+3.5&lt;Tasks!$E$45+(Tasks!$F$45-Tasks!$E$45+1)*N(Tasks!$G$45),2,IF(Tasks!$M$45=4,3,1)))</f>
        <v/>
      </c>
      <c r="J47" s="57">
        <f>IF(OR(Tasks!$M$45=0,Tasks!$E$45&gt;=J$7+7,Tasks!$F$45&lt;J$7),0,IF(J$7+3.5&lt;Tasks!$E$45+(Tasks!$F$45-Tasks!$E$45+1)*N(Tasks!$G$45),2,IF(Tasks!$M$45=4,3,1)))</f>
        <v/>
      </c>
      <c r="K47" s="57">
        <f>IF(OR(Tasks!$M$45=0,Tasks!$E$45&gt;=K$7+7,Tasks!$F$45&lt;K$7),0,IF(K$7+3.5&lt;Tasks!$E$45+(Tasks!$F$45-Tasks!$E$45+1)*N(Tasks!$G$45),2,IF(Tasks!$M$45=4,3,1)))</f>
        <v/>
      </c>
      <c r="L47" s="57">
        <f>IF(OR(Tasks!$M$45=0,Tasks!$E$45&gt;=L$7+7,Tasks!$F$45&lt;L$7),0,IF(L$7+3.5&lt;Tasks!$E$45+(Tasks!$F$45-Tasks!$E$45+1)*N(Tasks!$G$45),2,IF(Tasks!$M$45=4,3,1)))</f>
        <v/>
      </c>
      <c r="M47" s="57">
        <f>IF(OR(Tasks!$M$45=0,Tasks!$E$45&gt;=M$7+7,Tasks!$F$45&lt;M$7),0,IF(M$7+3.5&lt;Tasks!$E$45+(Tasks!$F$45-Tasks!$E$45+1)*N(Tasks!$G$45),2,IF(Tasks!$M$45=4,3,1)))</f>
        <v/>
      </c>
      <c r="N47" s="57">
        <f>IF(OR(Tasks!$M$45=0,Tasks!$E$45&gt;=N$7+7,Tasks!$F$45&lt;N$7),0,IF(N$7+3.5&lt;Tasks!$E$45+(Tasks!$F$45-Tasks!$E$45+1)*N(Tasks!$G$45),2,IF(Tasks!$M$45=4,3,1)))</f>
        <v/>
      </c>
      <c r="O47" s="57">
        <f>IF(OR(Tasks!$M$45=0,Tasks!$E$45&gt;=O$7+7,Tasks!$F$45&lt;O$7),0,IF(O$7+3.5&lt;Tasks!$E$45+(Tasks!$F$45-Tasks!$E$45+1)*N(Tasks!$G$45),2,IF(Tasks!$M$45=4,3,1)))</f>
        <v/>
      </c>
      <c r="P47" s="57">
        <f>IF(OR(Tasks!$M$45=0,Tasks!$E$45&gt;=P$7+7,Tasks!$F$45&lt;P$7),0,IF(P$7+3.5&lt;Tasks!$E$45+(Tasks!$F$45-Tasks!$E$45+1)*N(Tasks!$G$45),2,IF(Tasks!$M$45=4,3,1)))</f>
        <v/>
      </c>
      <c r="Q47" s="57">
        <f>IF(OR(Tasks!$M$45=0,Tasks!$E$45&gt;=Q$7+7,Tasks!$F$45&lt;Q$7),0,IF(Q$7+3.5&lt;Tasks!$E$45+(Tasks!$F$45-Tasks!$E$45+1)*N(Tasks!$G$45),2,IF(Tasks!$M$45=4,3,1)))</f>
        <v/>
      </c>
      <c r="R47" s="57">
        <f>IF(OR(Tasks!$M$45=0,Tasks!$E$45&gt;=R$7+7,Tasks!$F$45&lt;R$7),0,IF(R$7+3.5&lt;Tasks!$E$45+(Tasks!$F$45-Tasks!$E$45+1)*N(Tasks!$G$45),2,IF(Tasks!$M$45=4,3,1)))</f>
        <v/>
      </c>
      <c r="S47" s="57">
        <f>IF(OR(Tasks!$M$45=0,Tasks!$E$45&gt;=S$7+7,Tasks!$F$45&lt;S$7),0,IF(S$7+3.5&lt;Tasks!$E$45+(Tasks!$F$45-Tasks!$E$45+1)*N(Tasks!$G$45),2,IF(Tasks!$M$45=4,3,1)))</f>
        <v/>
      </c>
      <c r="T47" s="57">
        <f>IF(OR(Tasks!$M$45=0,Tasks!$E$45&gt;=T$7+7,Tasks!$F$45&lt;T$7),0,IF(T$7+3.5&lt;Tasks!$E$45+(Tasks!$F$45-Tasks!$E$45+1)*N(Tasks!$G$45),2,IF(Tasks!$M$45=4,3,1)))</f>
        <v/>
      </c>
      <c r="U47" s="57">
        <f>IF(OR(Tasks!$M$45=0,Tasks!$E$45&gt;=U$7+7,Tasks!$F$45&lt;U$7),0,IF(U$7+3.5&lt;Tasks!$E$45+(Tasks!$F$45-Tasks!$E$45+1)*N(Tasks!$G$45),2,IF(Tasks!$M$45=4,3,1)))</f>
        <v/>
      </c>
      <c r="V47" s="57">
        <f>IF(OR(Tasks!$M$45=0,Tasks!$E$45&gt;=V$7+7,Tasks!$F$45&lt;V$7),0,IF(V$7+3.5&lt;Tasks!$E$45+(Tasks!$F$45-Tasks!$E$45+1)*N(Tasks!$G$45),2,IF(Tasks!$M$45=4,3,1)))</f>
        <v/>
      </c>
      <c r="W47" s="57">
        <f>IF(OR(Tasks!$M$45=0,Tasks!$E$45&gt;=W$7+7,Tasks!$F$45&lt;W$7),0,IF(W$7+3.5&lt;Tasks!$E$45+(Tasks!$F$45-Tasks!$E$45+1)*N(Tasks!$G$45),2,IF(Tasks!$M$45=4,3,1)))</f>
        <v/>
      </c>
      <c r="X47" s="57">
        <f>IF(OR(Tasks!$M$45=0,Tasks!$E$45&gt;=X$7+7,Tasks!$F$45&lt;X$7),0,IF(X$7+3.5&lt;Tasks!$E$45+(Tasks!$F$45-Tasks!$E$45+1)*N(Tasks!$G$45),2,IF(Tasks!$M$45=4,3,1)))</f>
        <v/>
      </c>
      <c r="Y47" s="57">
        <f>IF(OR(Tasks!$M$45=0,Tasks!$E$45&gt;=Y$7+7,Tasks!$F$45&lt;Y$7),0,IF(Y$7+3.5&lt;Tasks!$E$45+(Tasks!$F$45-Tasks!$E$45+1)*N(Tasks!$G$45),2,IF(Tasks!$M$45=4,3,1)))</f>
        <v/>
      </c>
      <c r="Z47" s="57">
        <f>IF(OR(Tasks!$M$45=0,Tasks!$E$45&gt;=Z$7+7,Tasks!$F$45&lt;Z$7),0,IF(Z$7+3.5&lt;Tasks!$E$45+(Tasks!$F$45-Tasks!$E$45+1)*N(Tasks!$G$45),2,IF(Tasks!$M$45=4,3,1)))</f>
        <v/>
      </c>
      <c r="AA47" s="57">
        <f>IF(OR(Tasks!$M$45=0,Tasks!$E$45&gt;=AA$7+7,Tasks!$F$45&lt;AA$7),0,IF(AA$7+3.5&lt;Tasks!$E$45+(Tasks!$F$45-Tasks!$E$45+1)*N(Tasks!$G$45),2,IF(Tasks!$M$45=4,3,1)))</f>
        <v/>
      </c>
      <c r="AB47" s="57">
        <f>IF(OR(Tasks!$M$45=0,Tasks!$E$45&gt;=AB$7+7,Tasks!$F$45&lt;AB$7),0,IF(AB$7+3.5&lt;Tasks!$E$45+(Tasks!$F$45-Tasks!$E$45+1)*N(Tasks!$G$45),2,IF(Tasks!$M$45=4,3,1)))</f>
        <v/>
      </c>
      <c r="AC47" s="57">
        <f>IF(OR(Tasks!$M$45=0,Tasks!$E$45&gt;=AC$7+7,Tasks!$F$45&lt;AC$7),0,IF(AC$7+3.5&lt;Tasks!$E$45+(Tasks!$F$45-Tasks!$E$45+1)*N(Tasks!$G$45),2,IF(Tasks!$M$45=4,3,1)))</f>
        <v/>
      </c>
      <c r="AD47" s="57">
        <f>IF(OR(Tasks!$M$45=0,Tasks!$E$45&gt;=AD$7+7,Tasks!$F$45&lt;AD$7),0,IF(AD$7+3.5&lt;Tasks!$E$45+(Tasks!$F$45-Tasks!$E$45+1)*N(Tasks!$G$45),2,IF(Tasks!$M$45=4,3,1)))</f>
        <v/>
      </c>
      <c r="AE47" s="57">
        <f>IF(OR(Tasks!$M$45=0,Tasks!$E$45&gt;=AE$7+7,Tasks!$F$45&lt;AE$7),0,IF(AE$7+3.5&lt;Tasks!$E$45+(Tasks!$F$45-Tasks!$E$45+1)*N(Tasks!$G$45),2,IF(Tasks!$M$45=4,3,1)))</f>
        <v/>
      </c>
      <c r="AF47" s="57">
        <f>IF(OR(Tasks!$M$45=0,Tasks!$E$45&gt;=AF$7+7,Tasks!$F$45&lt;AF$7),0,IF(AF$7+3.5&lt;Tasks!$E$45+(Tasks!$F$45-Tasks!$E$45+1)*N(Tasks!$G$45),2,IF(Tasks!$M$45=4,3,1)))</f>
        <v/>
      </c>
      <c r="AG47" s="57">
        <f>IF(OR(Tasks!$M$45=0,Tasks!$E$45&gt;=AG$7+7,Tasks!$F$45&lt;AG$7),0,IF(AG$7+3.5&lt;Tasks!$E$45+(Tasks!$F$45-Tasks!$E$45+1)*N(Tasks!$G$45),2,IF(Tasks!$M$45=4,3,1)))</f>
        <v/>
      </c>
      <c r="AH47" s="1" t="n"/>
    </row>
    <row r="48" ht="17" customHeight="1">
      <c r="A48" s="1" t="n"/>
      <c r="B48" s="53">
        <f>IF(Tasks!$C$46="","",Tasks!$A$46)</f>
        <v/>
      </c>
      <c r="C48" s="54">
        <f>IF(Tasks!$C$46="","",Tasks!$C$46)</f>
        <v/>
      </c>
      <c r="D48" s="33">
        <f>IF(Tasks!$C$46="","",Tasks!$D$46&amp;"")</f>
        <v/>
      </c>
      <c r="E48" s="55">
        <f>IF(N(Tasks!$E$46)=0,"",Tasks!$E$46)</f>
        <v/>
      </c>
      <c r="F48" s="55">
        <f>IF(N(Tasks!$F$46)=0,"",Tasks!$F$46)</f>
        <v/>
      </c>
      <c r="G48" s="56">
        <f>IF(Tasks!$C$46="","",N(Tasks!$G$46))</f>
        <v/>
      </c>
      <c r="H48" s="57">
        <f>IF(OR(Tasks!$M$46=0,Tasks!$E$46&gt;=H$7+7,Tasks!$F$46&lt;H$7),0,IF(H$7+3.5&lt;Tasks!$E$46+(Tasks!$F$46-Tasks!$E$46+1)*N(Tasks!$G$46),2,IF(Tasks!$M$46=4,3,1)))</f>
        <v/>
      </c>
      <c r="I48" s="57">
        <f>IF(OR(Tasks!$M$46=0,Tasks!$E$46&gt;=I$7+7,Tasks!$F$46&lt;I$7),0,IF(I$7+3.5&lt;Tasks!$E$46+(Tasks!$F$46-Tasks!$E$46+1)*N(Tasks!$G$46),2,IF(Tasks!$M$46=4,3,1)))</f>
        <v/>
      </c>
      <c r="J48" s="57">
        <f>IF(OR(Tasks!$M$46=0,Tasks!$E$46&gt;=J$7+7,Tasks!$F$46&lt;J$7),0,IF(J$7+3.5&lt;Tasks!$E$46+(Tasks!$F$46-Tasks!$E$46+1)*N(Tasks!$G$46),2,IF(Tasks!$M$46=4,3,1)))</f>
        <v/>
      </c>
      <c r="K48" s="57">
        <f>IF(OR(Tasks!$M$46=0,Tasks!$E$46&gt;=K$7+7,Tasks!$F$46&lt;K$7),0,IF(K$7+3.5&lt;Tasks!$E$46+(Tasks!$F$46-Tasks!$E$46+1)*N(Tasks!$G$46),2,IF(Tasks!$M$46=4,3,1)))</f>
        <v/>
      </c>
      <c r="L48" s="57">
        <f>IF(OR(Tasks!$M$46=0,Tasks!$E$46&gt;=L$7+7,Tasks!$F$46&lt;L$7),0,IF(L$7+3.5&lt;Tasks!$E$46+(Tasks!$F$46-Tasks!$E$46+1)*N(Tasks!$G$46),2,IF(Tasks!$M$46=4,3,1)))</f>
        <v/>
      </c>
      <c r="M48" s="57">
        <f>IF(OR(Tasks!$M$46=0,Tasks!$E$46&gt;=M$7+7,Tasks!$F$46&lt;M$7),0,IF(M$7+3.5&lt;Tasks!$E$46+(Tasks!$F$46-Tasks!$E$46+1)*N(Tasks!$G$46),2,IF(Tasks!$M$46=4,3,1)))</f>
        <v/>
      </c>
      <c r="N48" s="57">
        <f>IF(OR(Tasks!$M$46=0,Tasks!$E$46&gt;=N$7+7,Tasks!$F$46&lt;N$7),0,IF(N$7+3.5&lt;Tasks!$E$46+(Tasks!$F$46-Tasks!$E$46+1)*N(Tasks!$G$46),2,IF(Tasks!$M$46=4,3,1)))</f>
        <v/>
      </c>
      <c r="O48" s="57">
        <f>IF(OR(Tasks!$M$46=0,Tasks!$E$46&gt;=O$7+7,Tasks!$F$46&lt;O$7),0,IF(O$7+3.5&lt;Tasks!$E$46+(Tasks!$F$46-Tasks!$E$46+1)*N(Tasks!$G$46),2,IF(Tasks!$M$46=4,3,1)))</f>
        <v/>
      </c>
      <c r="P48" s="57">
        <f>IF(OR(Tasks!$M$46=0,Tasks!$E$46&gt;=P$7+7,Tasks!$F$46&lt;P$7),0,IF(P$7+3.5&lt;Tasks!$E$46+(Tasks!$F$46-Tasks!$E$46+1)*N(Tasks!$G$46),2,IF(Tasks!$M$46=4,3,1)))</f>
        <v/>
      </c>
      <c r="Q48" s="57">
        <f>IF(OR(Tasks!$M$46=0,Tasks!$E$46&gt;=Q$7+7,Tasks!$F$46&lt;Q$7),0,IF(Q$7+3.5&lt;Tasks!$E$46+(Tasks!$F$46-Tasks!$E$46+1)*N(Tasks!$G$46),2,IF(Tasks!$M$46=4,3,1)))</f>
        <v/>
      </c>
      <c r="R48" s="57">
        <f>IF(OR(Tasks!$M$46=0,Tasks!$E$46&gt;=R$7+7,Tasks!$F$46&lt;R$7),0,IF(R$7+3.5&lt;Tasks!$E$46+(Tasks!$F$46-Tasks!$E$46+1)*N(Tasks!$G$46),2,IF(Tasks!$M$46=4,3,1)))</f>
        <v/>
      </c>
      <c r="S48" s="57">
        <f>IF(OR(Tasks!$M$46=0,Tasks!$E$46&gt;=S$7+7,Tasks!$F$46&lt;S$7),0,IF(S$7+3.5&lt;Tasks!$E$46+(Tasks!$F$46-Tasks!$E$46+1)*N(Tasks!$G$46),2,IF(Tasks!$M$46=4,3,1)))</f>
        <v/>
      </c>
      <c r="T48" s="57">
        <f>IF(OR(Tasks!$M$46=0,Tasks!$E$46&gt;=T$7+7,Tasks!$F$46&lt;T$7),0,IF(T$7+3.5&lt;Tasks!$E$46+(Tasks!$F$46-Tasks!$E$46+1)*N(Tasks!$G$46),2,IF(Tasks!$M$46=4,3,1)))</f>
        <v/>
      </c>
      <c r="U48" s="57">
        <f>IF(OR(Tasks!$M$46=0,Tasks!$E$46&gt;=U$7+7,Tasks!$F$46&lt;U$7),0,IF(U$7+3.5&lt;Tasks!$E$46+(Tasks!$F$46-Tasks!$E$46+1)*N(Tasks!$G$46),2,IF(Tasks!$M$46=4,3,1)))</f>
        <v/>
      </c>
      <c r="V48" s="57">
        <f>IF(OR(Tasks!$M$46=0,Tasks!$E$46&gt;=V$7+7,Tasks!$F$46&lt;V$7),0,IF(V$7+3.5&lt;Tasks!$E$46+(Tasks!$F$46-Tasks!$E$46+1)*N(Tasks!$G$46),2,IF(Tasks!$M$46=4,3,1)))</f>
        <v/>
      </c>
      <c r="W48" s="57">
        <f>IF(OR(Tasks!$M$46=0,Tasks!$E$46&gt;=W$7+7,Tasks!$F$46&lt;W$7),0,IF(W$7+3.5&lt;Tasks!$E$46+(Tasks!$F$46-Tasks!$E$46+1)*N(Tasks!$G$46),2,IF(Tasks!$M$46=4,3,1)))</f>
        <v/>
      </c>
      <c r="X48" s="57">
        <f>IF(OR(Tasks!$M$46=0,Tasks!$E$46&gt;=X$7+7,Tasks!$F$46&lt;X$7),0,IF(X$7+3.5&lt;Tasks!$E$46+(Tasks!$F$46-Tasks!$E$46+1)*N(Tasks!$G$46),2,IF(Tasks!$M$46=4,3,1)))</f>
        <v/>
      </c>
      <c r="Y48" s="57">
        <f>IF(OR(Tasks!$M$46=0,Tasks!$E$46&gt;=Y$7+7,Tasks!$F$46&lt;Y$7),0,IF(Y$7+3.5&lt;Tasks!$E$46+(Tasks!$F$46-Tasks!$E$46+1)*N(Tasks!$G$46),2,IF(Tasks!$M$46=4,3,1)))</f>
        <v/>
      </c>
      <c r="Z48" s="57">
        <f>IF(OR(Tasks!$M$46=0,Tasks!$E$46&gt;=Z$7+7,Tasks!$F$46&lt;Z$7),0,IF(Z$7+3.5&lt;Tasks!$E$46+(Tasks!$F$46-Tasks!$E$46+1)*N(Tasks!$G$46),2,IF(Tasks!$M$46=4,3,1)))</f>
        <v/>
      </c>
      <c r="AA48" s="57">
        <f>IF(OR(Tasks!$M$46=0,Tasks!$E$46&gt;=AA$7+7,Tasks!$F$46&lt;AA$7),0,IF(AA$7+3.5&lt;Tasks!$E$46+(Tasks!$F$46-Tasks!$E$46+1)*N(Tasks!$G$46),2,IF(Tasks!$M$46=4,3,1)))</f>
        <v/>
      </c>
      <c r="AB48" s="57">
        <f>IF(OR(Tasks!$M$46=0,Tasks!$E$46&gt;=AB$7+7,Tasks!$F$46&lt;AB$7),0,IF(AB$7+3.5&lt;Tasks!$E$46+(Tasks!$F$46-Tasks!$E$46+1)*N(Tasks!$G$46),2,IF(Tasks!$M$46=4,3,1)))</f>
        <v/>
      </c>
      <c r="AC48" s="57">
        <f>IF(OR(Tasks!$M$46=0,Tasks!$E$46&gt;=AC$7+7,Tasks!$F$46&lt;AC$7),0,IF(AC$7+3.5&lt;Tasks!$E$46+(Tasks!$F$46-Tasks!$E$46+1)*N(Tasks!$G$46),2,IF(Tasks!$M$46=4,3,1)))</f>
        <v/>
      </c>
      <c r="AD48" s="57">
        <f>IF(OR(Tasks!$M$46=0,Tasks!$E$46&gt;=AD$7+7,Tasks!$F$46&lt;AD$7),0,IF(AD$7+3.5&lt;Tasks!$E$46+(Tasks!$F$46-Tasks!$E$46+1)*N(Tasks!$G$46),2,IF(Tasks!$M$46=4,3,1)))</f>
        <v/>
      </c>
      <c r="AE48" s="57">
        <f>IF(OR(Tasks!$M$46=0,Tasks!$E$46&gt;=AE$7+7,Tasks!$F$46&lt;AE$7),0,IF(AE$7+3.5&lt;Tasks!$E$46+(Tasks!$F$46-Tasks!$E$46+1)*N(Tasks!$G$46),2,IF(Tasks!$M$46=4,3,1)))</f>
        <v/>
      </c>
      <c r="AF48" s="57">
        <f>IF(OR(Tasks!$M$46=0,Tasks!$E$46&gt;=AF$7+7,Tasks!$F$46&lt;AF$7),0,IF(AF$7+3.5&lt;Tasks!$E$46+(Tasks!$F$46-Tasks!$E$46+1)*N(Tasks!$G$46),2,IF(Tasks!$M$46=4,3,1)))</f>
        <v/>
      </c>
      <c r="AG48" s="57">
        <f>IF(OR(Tasks!$M$46=0,Tasks!$E$46&gt;=AG$7+7,Tasks!$F$46&lt;AG$7),0,IF(AG$7+3.5&lt;Tasks!$E$46+(Tasks!$F$46-Tasks!$E$46+1)*N(Tasks!$G$46),2,IF(Tasks!$M$46=4,3,1)))</f>
        <v/>
      </c>
      <c r="AH48" s="1" t="n"/>
    </row>
    <row r="49" ht="17" customHeight="1">
      <c r="A49" s="1" t="n"/>
      <c r="B49" s="53">
        <f>IF(Tasks!$C$47="","",Tasks!$A$47)</f>
        <v/>
      </c>
      <c r="C49" s="54">
        <f>IF(Tasks!$C$47="","",Tasks!$C$47)</f>
        <v/>
      </c>
      <c r="D49" s="33">
        <f>IF(Tasks!$C$47="","",Tasks!$D$47&amp;"")</f>
        <v/>
      </c>
      <c r="E49" s="55">
        <f>IF(N(Tasks!$E$47)=0,"",Tasks!$E$47)</f>
        <v/>
      </c>
      <c r="F49" s="55">
        <f>IF(N(Tasks!$F$47)=0,"",Tasks!$F$47)</f>
        <v/>
      </c>
      <c r="G49" s="56">
        <f>IF(Tasks!$C$47="","",N(Tasks!$G$47))</f>
        <v/>
      </c>
      <c r="H49" s="57">
        <f>IF(OR(Tasks!$M$47=0,Tasks!$E$47&gt;=H$7+7,Tasks!$F$47&lt;H$7),0,IF(H$7+3.5&lt;Tasks!$E$47+(Tasks!$F$47-Tasks!$E$47+1)*N(Tasks!$G$47),2,IF(Tasks!$M$47=4,3,1)))</f>
        <v/>
      </c>
      <c r="I49" s="57">
        <f>IF(OR(Tasks!$M$47=0,Tasks!$E$47&gt;=I$7+7,Tasks!$F$47&lt;I$7),0,IF(I$7+3.5&lt;Tasks!$E$47+(Tasks!$F$47-Tasks!$E$47+1)*N(Tasks!$G$47),2,IF(Tasks!$M$47=4,3,1)))</f>
        <v/>
      </c>
      <c r="J49" s="57">
        <f>IF(OR(Tasks!$M$47=0,Tasks!$E$47&gt;=J$7+7,Tasks!$F$47&lt;J$7),0,IF(J$7+3.5&lt;Tasks!$E$47+(Tasks!$F$47-Tasks!$E$47+1)*N(Tasks!$G$47),2,IF(Tasks!$M$47=4,3,1)))</f>
        <v/>
      </c>
      <c r="K49" s="57">
        <f>IF(OR(Tasks!$M$47=0,Tasks!$E$47&gt;=K$7+7,Tasks!$F$47&lt;K$7),0,IF(K$7+3.5&lt;Tasks!$E$47+(Tasks!$F$47-Tasks!$E$47+1)*N(Tasks!$G$47),2,IF(Tasks!$M$47=4,3,1)))</f>
        <v/>
      </c>
      <c r="L49" s="57">
        <f>IF(OR(Tasks!$M$47=0,Tasks!$E$47&gt;=L$7+7,Tasks!$F$47&lt;L$7),0,IF(L$7+3.5&lt;Tasks!$E$47+(Tasks!$F$47-Tasks!$E$47+1)*N(Tasks!$G$47),2,IF(Tasks!$M$47=4,3,1)))</f>
        <v/>
      </c>
      <c r="M49" s="57">
        <f>IF(OR(Tasks!$M$47=0,Tasks!$E$47&gt;=M$7+7,Tasks!$F$47&lt;M$7),0,IF(M$7+3.5&lt;Tasks!$E$47+(Tasks!$F$47-Tasks!$E$47+1)*N(Tasks!$G$47),2,IF(Tasks!$M$47=4,3,1)))</f>
        <v/>
      </c>
      <c r="N49" s="57">
        <f>IF(OR(Tasks!$M$47=0,Tasks!$E$47&gt;=N$7+7,Tasks!$F$47&lt;N$7),0,IF(N$7+3.5&lt;Tasks!$E$47+(Tasks!$F$47-Tasks!$E$47+1)*N(Tasks!$G$47),2,IF(Tasks!$M$47=4,3,1)))</f>
        <v/>
      </c>
      <c r="O49" s="57">
        <f>IF(OR(Tasks!$M$47=0,Tasks!$E$47&gt;=O$7+7,Tasks!$F$47&lt;O$7),0,IF(O$7+3.5&lt;Tasks!$E$47+(Tasks!$F$47-Tasks!$E$47+1)*N(Tasks!$G$47),2,IF(Tasks!$M$47=4,3,1)))</f>
        <v/>
      </c>
      <c r="P49" s="57">
        <f>IF(OR(Tasks!$M$47=0,Tasks!$E$47&gt;=P$7+7,Tasks!$F$47&lt;P$7),0,IF(P$7+3.5&lt;Tasks!$E$47+(Tasks!$F$47-Tasks!$E$47+1)*N(Tasks!$G$47),2,IF(Tasks!$M$47=4,3,1)))</f>
        <v/>
      </c>
      <c r="Q49" s="57">
        <f>IF(OR(Tasks!$M$47=0,Tasks!$E$47&gt;=Q$7+7,Tasks!$F$47&lt;Q$7),0,IF(Q$7+3.5&lt;Tasks!$E$47+(Tasks!$F$47-Tasks!$E$47+1)*N(Tasks!$G$47),2,IF(Tasks!$M$47=4,3,1)))</f>
        <v/>
      </c>
      <c r="R49" s="57">
        <f>IF(OR(Tasks!$M$47=0,Tasks!$E$47&gt;=R$7+7,Tasks!$F$47&lt;R$7),0,IF(R$7+3.5&lt;Tasks!$E$47+(Tasks!$F$47-Tasks!$E$47+1)*N(Tasks!$G$47),2,IF(Tasks!$M$47=4,3,1)))</f>
        <v/>
      </c>
      <c r="S49" s="57">
        <f>IF(OR(Tasks!$M$47=0,Tasks!$E$47&gt;=S$7+7,Tasks!$F$47&lt;S$7),0,IF(S$7+3.5&lt;Tasks!$E$47+(Tasks!$F$47-Tasks!$E$47+1)*N(Tasks!$G$47),2,IF(Tasks!$M$47=4,3,1)))</f>
        <v/>
      </c>
      <c r="T49" s="57">
        <f>IF(OR(Tasks!$M$47=0,Tasks!$E$47&gt;=T$7+7,Tasks!$F$47&lt;T$7),0,IF(T$7+3.5&lt;Tasks!$E$47+(Tasks!$F$47-Tasks!$E$47+1)*N(Tasks!$G$47),2,IF(Tasks!$M$47=4,3,1)))</f>
        <v/>
      </c>
      <c r="U49" s="57">
        <f>IF(OR(Tasks!$M$47=0,Tasks!$E$47&gt;=U$7+7,Tasks!$F$47&lt;U$7),0,IF(U$7+3.5&lt;Tasks!$E$47+(Tasks!$F$47-Tasks!$E$47+1)*N(Tasks!$G$47),2,IF(Tasks!$M$47=4,3,1)))</f>
        <v/>
      </c>
      <c r="V49" s="57">
        <f>IF(OR(Tasks!$M$47=0,Tasks!$E$47&gt;=V$7+7,Tasks!$F$47&lt;V$7),0,IF(V$7+3.5&lt;Tasks!$E$47+(Tasks!$F$47-Tasks!$E$47+1)*N(Tasks!$G$47),2,IF(Tasks!$M$47=4,3,1)))</f>
        <v/>
      </c>
      <c r="W49" s="57">
        <f>IF(OR(Tasks!$M$47=0,Tasks!$E$47&gt;=W$7+7,Tasks!$F$47&lt;W$7),0,IF(W$7+3.5&lt;Tasks!$E$47+(Tasks!$F$47-Tasks!$E$47+1)*N(Tasks!$G$47),2,IF(Tasks!$M$47=4,3,1)))</f>
        <v/>
      </c>
      <c r="X49" s="57">
        <f>IF(OR(Tasks!$M$47=0,Tasks!$E$47&gt;=X$7+7,Tasks!$F$47&lt;X$7),0,IF(X$7+3.5&lt;Tasks!$E$47+(Tasks!$F$47-Tasks!$E$47+1)*N(Tasks!$G$47),2,IF(Tasks!$M$47=4,3,1)))</f>
        <v/>
      </c>
      <c r="Y49" s="57">
        <f>IF(OR(Tasks!$M$47=0,Tasks!$E$47&gt;=Y$7+7,Tasks!$F$47&lt;Y$7),0,IF(Y$7+3.5&lt;Tasks!$E$47+(Tasks!$F$47-Tasks!$E$47+1)*N(Tasks!$G$47),2,IF(Tasks!$M$47=4,3,1)))</f>
        <v/>
      </c>
      <c r="Z49" s="57">
        <f>IF(OR(Tasks!$M$47=0,Tasks!$E$47&gt;=Z$7+7,Tasks!$F$47&lt;Z$7),0,IF(Z$7+3.5&lt;Tasks!$E$47+(Tasks!$F$47-Tasks!$E$47+1)*N(Tasks!$G$47),2,IF(Tasks!$M$47=4,3,1)))</f>
        <v/>
      </c>
      <c r="AA49" s="57">
        <f>IF(OR(Tasks!$M$47=0,Tasks!$E$47&gt;=AA$7+7,Tasks!$F$47&lt;AA$7),0,IF(AA$7+3.5&lt;Tasks!$E$47+(Tasks!$F$47-Tasks!$E$47+1)*N(Tasks!$G$47),2,IF(Tasks!$M$47=4,3,1)))</f>
        <v/>
      </c>
      <c r="AB49" s="57">
        <f>IF(OR(Tasks!$M$47=0,Tasks!$E$47&gt;=AB$7+7,Tasks!$F$47&lt;AB$7),0,IF(AB$7+3.5&lt;Tasks!$E$47+(Tasks!$F$47-Tasks!$E$47+1)*N(Tasks!$G$47),2,IF(Tasks!$M$47=4,3,1)))</f>
        <v/>
      </c>
      <c r="AC49" s="57">
        <f>IF(OR(Tasks!$M$47=0,Tasks!$E$47&gt;=AC$7+7,Tasks!$F$47&lt;AC$7),0,IF(AC$7+3.5&lt;Tasks!$E$47+(Tasks!$F$47-Tasks!$E$47+1)*N(Tasks!$G$47),2,IF(Tasks!$M$47=4,3,1)))</f>
        <v/>
      </c>
      <c r="AD49" s="57">
        <f>IF(OR(Tasks!$M$47=0,Tasks!$E$47&gt;=AD$7+7,Tasks!$F$47&lt;AD$7),0,IF(AD$7+3.5&lt;Tasks!$E$47+(Tasks!$F$47-Tasks!$E$47+1)*N(Tasks!$G$47),2,IF(Tasks!$M$47=4,3,1)))</f>
        <v/>
      </c>
      <c r="AE49" s="57">
        <f>IF(OR(Tasks!$M$47=0,Tasks!$E$47&gt;=AE$7+7,Tasks!$F$47&lt;AE$7),0,IF(AE$7+3.5&lt;Tasks!$E$47+(Tasks!$F$47-Tasks!$E$47+1)*N(Tasks!$G$47),2,IF(Tasks!$M$47=4,3,1)))</f>
        <v/>
      </c>
      <c r="AF49" s="57">
        <f>IF(OR(Tasks!$M$47=0,Tasks!$E$47&gt;=AF$7+7,Tasks!$F$47&lt;AF$7),0,IF(AF$7+3.5&lt;Tasks!$E$47+(Tasks!$F$47-Tasks!$E$47+1)*N(Tasks!$G$47),2,IF(Tasks!$M$47=4,3,1)))</f>
        <v/>
      </c>
      <c r="AG49" s="57">
        <f>IF(OR(Tasks!$M$47=0,Tasks!$E$47&gt;=AG$7+7,Tasks!$F$47&lt;AG$7),0,IF(AG$7+3.5&lt;Tasks!$E$47+(Tasks!$F$47-Tasks!$E$47+1)*N(Tasks!$G$47),2,IF(Tasks!$M$47=4,3,1)))</f>
        <v/>
      </c>
      <c r="AH49" s="1" t="n"/>
    </row>
    <row r="50" ht="17" customHeight="1">
      <c r="A50" s="1" t="n"/>
      <c r="B50" s="53">
        <f>IF(Tasks!$C$48="","",Tasks!$A$48)</f>
        <v/>
      </c>
      <c r="C50" s="54">
        <f>IF(Tasks!$C$48="","",Tasks!$C$48)</f>
        <v/>
      </c>
      <c r="D50" s="33">
        <f>IF(Tasks!$C$48="","",Tasks!$D$48&amp;"")</f>
        <v/>
      </c>
      <c r="E50" s="55">
        <f>IF(N(Tasks!$E$48)=0,"",Tasks!$E$48)</f>
        <v/>
      </c>
      <c r="F50" s="55">
        <f>IF(N(Tasks!$F$48)=0,"",Tasks!$F$48)</f>
        <v/>
      </c>
      <c r="G50" s="56">
        <f>IF(Tasks!$C$48="","",N(Tasks!$G$48))</f>
        <v/>
      </c>
      <c r="H50" s="57">
        <f>IF(OR(Tasks!$M$48=0,Tasks!$E$48&gt;=H$7+7,Tasks!$F$48&lt;H$7),0,IF(H$7+3.5&lt;Tasks!$E$48+(Tasks!$F$48-Tasks!$E$48+1)*N(Tasks!$G$48),2,IF(Tasks!$M$48=4,3,1)))</f>
        <v/>
      </c>
      <c r="I50" s="57">
        <f>IF(OR(Tasks!$M$48=0,Tasks!$E$48&gt;=I$7+7,Tasks!$F$48&lt;I$7),0,IF(I$7+3.5&lt;Tasks!$E$48+(Tasks!$F$48-Tasks!$E$48+1)*N(Tasks!$G$48),2,IF(Tasks!$M$48=4,3,1)))</f>
        <v/>
      </c>
      <c r="J50" s="57">
        <f>IF(OR(Tasks!$M$48=0,Tasks!$E$48&gt;=J$7+7,Tasks!$F$48&lt;J$7),0,IF(J$7+3.5&lt;Tasks!$E$48+(Tasks!$F$48-Tasks!$E$48+1)*N(Tasks!$G$48),2,IF(Tasks!$M$48=4,3,1)))</f>
        <v/>
      </c>
      <c r="K50" s="57">
        <f>IF(OR(Tasks!$M$48=0,Tasks!$E$48&gt;=K$7+7,Tasks!$F$48&lt;K$7),0,IF(K$7+3.5&lt;Tasks!$E$48+(Tasks!$F$48-Tasks!$E$48+1)*N(Tasks!$G$48),2,IF(Tasks!$M$48=4,3,1)))</f>
        <v/>
      </c>
      <c r="L50" s="57">
        <f>IF(OR(Tasks!$M$48=0,Tasks!$E$48&gt;=L$7+7,Tasks!$F$48&lt;L$7),0,IF(L$7+3.5&lt;Tasks!$E$48+(Tasks!$F$48-Tasks!$E$48+1)*N(Tasks!$G$48),2,IF(Tasks!$M$48=4,3,1)))</f>
        <v/>
      </c>
      <c r="M50" s="57">
        <f>IF(OR(Tasks!$M$48=0,Tasks!$E$48&gt;=M$7+7,Tasks!$F$48&lt;M$7),0,IF(M$7+3.5&lt;Tasks!$E$48+(Tasks!$F$48-Tasks!$E$48+1)*N(Tasks!$G$48),2,IF(Tasks!$M$48=4,3,1)))</f>
        <v/>
      </c>
      <c r="N50" s="57">
        <f>IF(OR(Tasks!$M$48=0,Tasks!$E$48&gt;=N$7+7,Tasks!$F$48&lt;N$7),0,IF(N$7+3.5&lt;Tasks!$E$48+(Tasks!$F$48-Tasks!$E$48+1)*N(Tasks!$G$48),2,IF(Tasks!$M$48=4,3,1)))</f>
        <v/>
      </c>
      <c r="O50" s="57">
        <f>IF(OR(Tasks!$M$48=0,Tasks!$E$48&gt;=O$7+7,Tasks!$F$48&lt;O$7),0,IF(O$7+3.5&lt;Tasks!$E$48+(Tasks!$F$48-Tasks!$E$48+1)*N(Tasks!$G$48),2,IF(Tasks!$M$48=4,3,1)))</f>
        <v/>
      </c>
      <c r="P50" s="57">
        <f>IF(OR(Tasks!$M$48=0,Tasks!$E$48&gt;=P$7+7,Tasks!$F$48&lt;P$7),0,IF(P$7+3.5&lt;Tasks!$E$48+(Tasks!$F$48-Tasks!$E$48+1)*N(Tasks!$G$48),2,IF(Tasks!$M$48=4,3,1)))</f>
        <v/>
      </c>
      <c r="Q50" s="57">
        <f>IF(OR(Tasks!$M$48=0,Tasks!$E$48&gt;=Q$7+7,Tasks!$F$48&lt;Q$7),0,IF(Q$7+3.5&lt;Tasks!$E$48+(Tasks!$F$48-Tasks!$E$48+1)*N(Tasks!$G$48),2,IF(Tasks!$M$48=4,3,1)))</f>
        <v/>
      </c>
      <c r="R50" s="57">
        <f>IF(OR(Tasks!$M$48=0,Tasks!$E$48&gt;=R$7+7,Tasks!$F$48&lt;R$7),0,IF(R$7+3.5&lt;Tasks!$E$48+(Tasks!$F$48-Tasks!$E$48+1)*N(Tasks!$G$48),2,IF(Tasks!$M$48=4,3,1)))</f>
        <v/>
      </c>
      <c r="S50" s="57">
        <f>IF(OR(Tasks!$M$48=0,Tasks!$E$48&gt;=S$7+7,Tasks!$F$48&lt;S$7),0,IF(S$7+3.5&lt;Tasks!$E$48+(Tasks!$F$48-Tasks!$E$48+1)*N(Tasks!$G$48),2,IF(Tasks!$M$48=4,3,1)))</f>
        <v/>
      </c>
      <c r="T50" s="57">
        <f>IF(OR(Tasks!$M$48=0,Tasks!$E$48&gt;=T$7+7,Tasks!$F$48&lt;T$7),0,IF(T$7+3.5&lt;Tasks!$E$48+(Tasks!$F$48-Tasks!$E$48+1)*N(Tasks!$G$48),2,IF(Tasks!$M$48=4,3,1)))</f>
        <v/>
      </c>
      <c r="U50" s="57">
        <f>IF(OR(Tasks!$M$48=0,Tasks!$E$48&gt;=U$7+7,Tasks!$F$48&lt;U$7),0,IF(U$7+3.5&lt;Tasks!$E$48+(Tasks!$F$48-Tasks!$E$48+1)*N(Tasks!$G$48),2,IF(Tasks!$M$48=4,3,1)))</f>
        <v/>
      </c>
      <c r="V50" s="57">
        <f>IF(OR(Tasks!$M$48=0,Tasks!$E$48&gt;=V$7+7,Tasks!$F$48&lt;V$7),0,IF(V$7+3.5&lt;Tasks!$E$48+(Tasks!$F$48-Tasks!$E$48+1)*N(Tasks!$G$48),2,IF(Tasks!$M$48=4,3,1)))</f>
        <v/>
      </c>
      <c r="W50" s="57">
        <f>IF(OR(Tasks!$M$48=0,Tasks!$E$48&gt;=W$7+7,Tasks!$F$48&lt;W$7),0,IF(W$7+3.5&lt;Tasks!$E$48+(Tasks!$F$48-Tasks!$E$48+1)*N(Tasks!$G$48),2,IF(Tasks!$M$48=4,3,1)))</f>
        <v/>
      </c>
      <c r="X50" s="57">
        <f>IF(OR(Tasks!$M$48=0,Tasks!$E$48&gt;=X$7+7,Tasks!$F$48&lt;X$7),0,IF(X$7+3.5&lt;Tasks!$E$48+(Tasks!$F$48-Tasks!$E$48+1)*N(Tasks!$G$48),2,IF(Tasks!$M$48=4,3,1)))</f>
        <v/>
      </c>
      <c r="Y50" s="57">
        <f>IF(OR(Tasks!$M$48=0,Tasks!$E$48&gt;=Y$7+7,Tasks!$F$48&lt;Y$7),0,IF(Y$7+3.5&lt;Tasks!$E$48+(Tasks!$F$48-Tasks!$E$48+1)*N(Tasks!$G$48),2,IF(Tasks!$M$48=4,3,1)))</f>
        <v/>
      </c>
      <c r="Z50" s="57">
        <f>IF(OR(Tasks!$M$48=0,Tasks!$E$48&gt;=Z$7+7,Tasks!$F$48&lt;Z$7),0,IF(Z$7+3.5&lt;Tasks!$E$48+(Tasks!$F$48-Tasks!$E$48+1)*N(Tasks!$G$48),2,IF(Tasks!$M$48=4,3,1)))</f>
        <v/>
      </c>
      <c r="AA50" s="57">
        <f>IF(OR(Tasks!$M$48=0,Tasks!$E$48&gt;=AA$7+7,Tasks!$F$48&lt;AA$7),0,IF(AA$7+3.5&lt;Tasks!$E$48+(Tasks!$F$48-Tasks!$E$48+1)*N(Tasks!$G$48),2,IF(Tasks!$M$48=4,3,1)))</f>
        <v/>
      </c>
      <c r="AB50" s="57">
        <f>IF(OR(Tasks!$M$48=0,Tasks!$E$48&gt;=AB$7+7,Tasks!$F$48&lt;AB$7),0,IF(AB$7+3.5&lt;Tasks!$E$48+(Tasks!$F$48-Tasks!$E$48+1)*N(Tasks!$G$48),2,IF(Tasks!$M$48=4,3,1)))</f>
        <v/>
      </c>
      <c r="AC50" s="57">
        <f>IF(OR(Tasks!$M$48=0,Tasks!$E$48&gt;=AC$7+7,Tasks!$F$48&lt;AC$7),0,IF(AC$7+3.5&lt;Tasks!$E$48+(Tasks!$F$48-Tasks!$E$48+1)*N(Tasks!$G$48),2,IF(Tasks!$M$48=4,3,1)))</f>
        <v/>
      </c>
      <c r="AD50" s="57">
        <f>IF(OR(Tasks!$M$48=0,Tasks!$E$48&gt;=AD$7+7,Tasks!$F$48&lt;AD$7),0,IF(AD$7+3.5&lt;Tasks!$E$48+(Tasks!$F$48-Tasks!$E$48+1)*N(Tasks!$G$48),2,IF(Tasks!$M$48=4,3,1)))</f>
        <v/>
      </c>
      <c r="AE50" s="57">
        <f>IF(OR(Tasks!$M$48=0,Tasks!$E$48&gt;=AE$7+7,Tasks!$F$48&lt;AE$7),0,IF(AE$7+3.5&lt;Tasks!$E$48+(Tasks!$F$48-Tasks!$E$48+1)*N(Tasks!$G$48),2,IF(Tasks!$M$48=4,3,1)))</f>
        <v/>
      </c>
      <c r="AF50" s="57">
        <f>IF(OR(Tasks!$M$48=0,Tasks!$E$48&gt;=AF$7+7,Tasks!$F$48&lt;AF$7),0,IF(AF$7+3.5&lt;Tasks!$E$48+(Tasks!$F$48-Tasks!$E$48+1)*N(Tasks!$G$48),2,IF(Tasks!$M$48=4,3,1)))</f>
        <v/>
      </c>
      <c r="AG50" s="57">
        <f>IF(OR(Tasks!$M$48=0,Tasks!$E$48&gt;=AG$7+7,Tasks!$F$48&lt;AG$7),0,IF(AG$7+3.5&lt;Tasks!$E$48+(Tasks!$F$48-Tasks!$E$48+1)*N(Tasks!$G$48),2,IF(Tasks!$M$48=4,3,1)))</f>
        <v/>
      </c>
      <c r="AH50" s="1" t="n"/>
    </row>
    <row r="51" ht="17" customHeight="1">
      <c r="A51" s="1" t="n"/>
      <c r="B51" s="53">
        <f>IF(Tasks!$C$49="","",Tasks!$A$49)</f>
        <v/>
      </c>
      <c r="C51" s="54">
        <f>IF(Tasks!$C$49="","",Tasks!$C$49)</f>
        <v/>
      </c>
      <c r="D51" s="33">
        <f>IF(Tasks!$C$49="","",Tasks!$D$49&amp;"")</f>
        <v/>
      </c>
      <c r="E51" s="55">
        <f>IF(N(Tasks!$E$49)=0,"",Tasks!$E$49)</f>
        <v/>
      </c>
      <c r="F51" s="55">
        <f>IF(N(Tasks!$F$49)=0,"",Tasks!$F$49)</f>
        <v/>
      </c>
      <c r="G51" s="56">
        <f>IF(Tasks!$C$49="","",N(Tasks!$G$49))</f>
        <v/>
      </c>
      <c r="H51" s="57">
        <f>IF(OR(Tasks!$M$49=0,Tasks!$E$49&gt;=H$7+7,Tasks!$F$49&lt;H$7),0,IF(H$7+3.5&lt;Tasks!$E$49+(Tasks!$F$49-Tasks!$E$49+1)*N(Tasks!$G$49),2,IF(Tasks!$M$49=4,3,1)))</f>
        <v/>
      </c>
      <c r="I51" s="57">
        <f>IF(OR(Tasks!$M$49=0,Tasks!$E$49&gt;=I$7+7,Tasks!$F$49&lt;I$7),0,IF(I$7+3.5&lt;Tasks!$E$49+(Tasks!$F$49-Tasks!$E$49+1)*N(Tasks!$G$49),2,IF(Tasks!$M$49=4,3,1)))</f>
        <v/>
      </c>
      <c r="J51" s="57">
        <f>IF(OR(Tasks!$M$49=0,Tasks!$E$49&gt;=J$7+7,Tasks!$F$49&lt;J$7),0,IF(J$7+3.5&lt;Tasks!$E$49+(Tasks!$F$49-Tasks!$E$49+1)*N(Tasks!$G$49),2,IF(Tasks!$M$49=4,3,1)))</f>
        <v/>
      </c>
      <c r="K51" s="57">
        <f>IF(OR(Tasks!$M$49=0,Tasks!$E$49&gt;=K$7+7,Tasks!$F$49&lt;K$7),0,IF(K$7+3.5&lt;Tasks!$E$49+(Tasks!$F$49-Tasks!$E$49+1)*N(Tasks!$G$49),2,IF(Tasks!$M$49=4,3,1)))</f>
        <v/>
      </c>
      <c r="L51" s="57">
        <f>IF(OR(Tasks!$M$49=0,Tasks!$E$49&gt;=L$7+7,Tasks!$F$49&lt;L$7),0,IF(L$7+3.5&lt;Tasks!$E$49+(Tasks!$F$49-Tasks!$E$49+1)*N(Tasks!$G$49),2,IF(Tasks!$M$49=4,3,1)))</f>
        <v/>
      </c>
      <c r="M51" s="57">
        <f>IF(OR(Tasks!$M$49=0,Tasks!$E$49&gt;=M$7+7,Tasks!$F$49&lt;M$7),0,IF(M$7+3.5&lt;Tasks!$E$49+(Tasks!$F$49-Tasks!$E$49+1)*N(Tasks!$G$49),2,IF(Tasks!$M$49=4,3,1)))</f>
        <v/>
      </c>
      <c r="N51" s="57">
        <f>IF(OR(Tasks!$M$49=0,Tasks!$E$49&gt;=N$7+7,Tasks!$F$49&lt;N$7),0,IF(N$7+3.5&lt;Tasks!$E$49+(Tasks!$F$49-Tasks!$E$49+1)*N(Tasks!$G$49),2,IF(Tasks!$M$49=4,3,1)))</f>
        <v/>
      </c>
      <c r="O51" s="57">
        <f>IF(OR(Tasks!$M$49=0,Tasks!$E$49&gt;=O$7+7,Tasks!$F$49&lt;O$7),0,IF(O$7+3.5&lt;Tasks!$E$49+(Tasks!$F$49-Tasks!$E$49+1)*N(Tasks!$G$49),2,IF(Tasks!$M$49=4,3,1)))</f>
        <v/>
      </c>
      <c r="P51" s="57">
        <f>IF(OR(Tasks!$M$49=0,Tasks!$E$49&gt;=P$7+7,Tasks!$F$49&lt;P$7),0,IF(P$7+3.5&lt;Tasks!$E$49+(Tasks!$F$49-Tasks!$E$49+1)*N(Tasks!$G$49),2,IF(Tasks!$M$49=4,3,1)))</f>
        <v/>
      </c>
      <c r="Q51" s="57">
        <f>IF(OR(Tasks!$M$49=0,Tasks!$E$49&gt;=Q$7+7,Tasks!$F$49&lt;Q$7),0,IF(Q$7+3.5&lt;Tasks!$E$49+(Tasks!$F$49-Tasks!$E$49+1)*N(Tasks!$G$49),2,IF(Tasks!$M$49=4,3,1)))</f>
        <v/>
      </c>
      <c r="R51" s="57">
        <f>IF(OR(Tasks!$M$49=0,Tasks!$E$49&gt;=R$7+7,Tasks!$F$49&lt;R$7),0,IF(R$7+3.5&lt;Tasks!$E$49+(Tasks!$F$49-Tasks!$E$49+1)*N(Tasks!$G$49),2,IF(Tasks!$M$49=4,3,1)))</f>
        <v/>
      </c>
      <c r="S51" s="57">
        <f>IF(OR(Tasks!$M$49=0,Tasks!$E$49&gt;=S$7+7,Tasks!$F$49&lt;S$7),0,IF(S$7+3.5&lt;Tasks!$E$49+(Tasks!$F$49-Tasks!$E$49+1)*N(Tasks!$G$49),2,IF(Tasks!$M$49=4,3,1)))</f>
        <v/>
      </c>
      <c r="T51" s="57">
        <f>IF(OR(Tasks!$M$49=0,Tasks!$E$49&gt;=T$7+7,Tasks!$F$49&lt;T$7),0,IF(T$7+3.5&lt;Tasks!$E$49+(Tasks!$F$49-Tasks!$E$49+1)*N(Tasks!$G$49),2,IF(Tasks!$M$49=4,3,1)))</f>
        <v/>
      </c>
      <c r="U51" s="57">
        <f>IF(OR(Tasks!$M$49=0,Tasks!$E$49&gt;=U$7+7,Tasks!$F$49&lt;U$7),0,IF(U$7+3.5&lt;Tasks!$E$49+(Tasks!$F$49-Tasks!$E$49+1)*N(Tasks!$G$49),2,IF(Tasks!$M$49=4,3,1)))</f>
        <v/>
      </c>
      <c r="V51" s="57">
        <f>IF(OR(Tasks!$M$49=0,Tasks!$E$49&gt;=V$7+7,Tasks!$F$49&lt;V$7),0,IF(V$7+3.5&lt;Tasks!$E$49+(Tasks!$F$49-Tasks!$E$49+1)*N(Tasks!$G$49),2,IF(Tasks!$M$49=4,3,1)))</f>
        <v/>
      </c>
      <c r="W51" s="57">
        <f>IF(OR(Tasks!$M$49=0,Tasks!$E$49&gt;=W$7+7,Tasks!$F$49&lt;W$7),0,IF(W$7+3.5&lt;Tasks!$E$49+(Tasks!$F$49-Tasks!$E$49+1)*N(Tasks!$G$49),2,IF(Tasks!$M$49=4,3,1)))</f>
        <v/>
      </c>
      <c r="X51" s="57">
        <f>IF(OR(Tasks!$M$49=0,Tasks!$E$49&gt;=X$7+7,Tasks!$F$49&lt;X$7),0,IF(X$7+3.5&lt;Tasks!$E$49+(Tasks!$F$49-Tasks!$E$49+1)*N(Tasks!$G$49),2,IF(Tasks!$M$49=4,3,1)))</f>
        <v/>
      </c>
      <c r="Y51" s="57">
        <f>IF(OR(Tasks!$M$49=0,Tasks!$E$49&gt;=Y$7+7,Tasks!$F$49&lt;Y$7),0,IF(Y$7+3.5&lt;Tasks!$E$49+(Tasks!$F$49-Tasks!$E$49+1)*N(Tasks!$G$49),2,IF(Tasks!$M$49=4,3,1)))</f>
        <v/>
      </c>
      <c r="Z51" s="57">
        <f>IF(OR(Tasks!$M$49=0,Tasks!$E$49&gt;=Z$7+7,Tasks!$F$49&lt;Z$7),0,IF(Z$7+3.5&lt;Tasks!$E$49+(Tasks!$F$49-Tasks!$E$49+1)*N(Tasks!$G$49),2,IF(Tasks!$M$49=4,3,1)))</f>
        <v/>
      </c>
      <c r="AA51" s="57">
        <f>IF(OR(Tasks!$M$49=0,Tasks!$E$49&gt;=AA$7+7,Tasks!$F$49&lt;AA$7),0,IF(AA$7+3.5&lt;Tasks!$E$49+(Tasks!$F$49-Tasks!$E$49+1)*N(Tasks!$G$49),2,IF(Tasks!$M$49=4,3,1)))</f>
        <v/>
      </c>
      <c r="AB51" s="57">
        <f>IF(OR(Tasks!$M$49=0,Tasks!$E$49&gt;=AB$7+7,Tasks!$F$49&lt;AB$7),0,IF(AB$7+3.5&lt;Tasks!$E$49+(Tasks!$F$49-Tasks!$E$49+1)*N(Tasks!$G$49),2,IF(Tasks!$M$49=4,3,1)))</f>
        <v/>
      </c>
      <c r="AC51" s="57">
        <f>IF(OR(Tasks!$M$49=0,Tasks!$E$49&gt;=AC$7+7,Tasks!$F$49&lt;AC$7),0,IF(AC$7+3.5&lt;Tasks!$E$49+(Tasks!$F$49-Tasks!$E$49+1)*N(Tasks!$G$49),2,IF(Tasks!$M$49=4,3,1)))</f>
        <v/>
      </c>
      <c r="AD51" s="57">
        <f>IF(OR(Tasks!$M$49=0,Tasks!$E$49&gt;=AD$7+7,Tasks!$F$49&lt;AD$7),0,IF(AD$7+3.5&lt;Tasks!$E$49+(Tasks!$F$49-Tasks!$E$49+1)*N(Tasks!$G$49),2,IF(Tasks!$M$49=4,3,1)))</f>
        <v/>
      </c>
      <c r="AE51" s="57">
        <f>IF(OR(Tasks!$M$49=0,Tasks!$E$49&gt;=AE$7+7,Tasks!$F$49&lt;AE$7),0,IF(AE$7+3.5&lt;Tasks!$E$49+(Tasks!$F$49-Tasks!$E$49+1)*N(Tasks!$G$49),2,IF(Tasks!$M$49=4,3,1)))</f>
        <v/>
      </c>
      <c r="AF51" s="57">
        <f>IF(OR(Tasks!$M$49=0,Tasks!$E$49&gt;=AF$7+7,Tasks!$F$49&lt;AF$7),0,IF(AF$7+3.5&lt;Tasks!$E$49+(Tasks!$F$49-Tasks!$E$49+1)*N(Tasks!$G$49),2,IF(Tasks!$M$49=4,3,1)))</f>
        <v/>
      </c>
      <c r="AG51" s="57">
        <f>IF(OR(Tasks!$M$49=0,Tasks!$E$49&gt;=AG$7+7,Tasks!$F$49&lt;AG$7),0,IF(AG$7+3.5&lt;Tasks!$E$49+(Tasks!$F$49-Tasks!$E$49+1)*N(Tasks!$G$49),2,IF(Tasks!$M$49=4,3,1)))</f>
        <v/>
      </c>
      <c r="AH51" s="1" t="n"/>
    </row>
    <row r="52" ht="17" customHeight="1">
      <c r="A52" s="1" t="n"/>
      <c r="B52" s="53">
        <f>IF(Tasks!$C$50="","",Tasks!$A$50)</f>
        <v/>
      </c>
      <c r="C52" s="54">
        <f>IF(Tasks!$C$50="","",Tasks!$C$50)</f>
        <v/>
      </c>
      <c r="D52" s="33">
        <f>IF(Tasks!$C$50="","",Tasks!$D$50&amp;"")</f>
        <v/>
      </c>
      <c r="E52" s="55">
        <f>IF(N(Tasks!$E$50)=0,"",Tasks!$E$50)</f>
        <v/>
      </c>
      <c r="F52" s="55">
        <f>IF(N(Tasks!$F$50)=0,"",Tasks!$F$50)</f>
        <v/>
      </c>
      <c r="G52" s="56">
        <f>IF(Tasks!$C$50="","",N(Tasks!$G$50))</f>
        <v/>
      </c>
      <c r="H52" s="57">
        <f>IF(OR(Tasks!$M$50=0,Tasks!$E$50&gt;=H$7+7,Tasks!$F$50&lt;H$7),0,IF(H$7+3.5&lt;Tasks!$E$50+(Tasks!$F$50-Tasks!$E$50+1)*N(Tasks!$G$50),2,IF(Tasks!$M$50=4,3,1)))</f>
        <v/>
      </c>
      <c r="I52" s="57">
        <f>IF(OR(Tasks!$M$50=0,Tasks!$E$50&gt;=I$7+7,Tasks!$F$50&lt;I$7),0,IF(I$7+3.5&lt;Tasks!$E$50+(Tasks!$F$50-Tasks!$E$50+1)*N(Tasks!$G$50),2,IF(Tasks!$M$50=4,3,1)))</f>
        <v/>
      </c>
      <c r="J52" s="57">
        <f>IF(OR(Tasks!$M$50=0,Tasks!$E$50&gt;=J$7+7,Tasks!$F$50&lt;J$7),0,IF(J$7+3.5&lt;Tasks!$E$50+(Tasks!$F$50-Tasks!$E$50+1)*N(Tasks!$G$50),2,IF(Tasks!$M$50=4,3,1)))</f>
        <v/>
      </c>
      <c r="K52" s="57">
        <f>IF(OR(Tasks!$M$50=0,Tasks!$E$50&gt;=K$7+7,Tasks!$F$50&lt;K$7),0,IF(K$7+3.5&lt;Tasks!$E$50+(Tasks!$F$50-Tasks!$E$50+1)*N(Tasks!$G$50),2,IF(Tasks!$M$50=4,3,1)))</f>
        <v/>
      </c>
      <c r="L52" s="57">
        <f>IF(OR(Tasks!$M$50=0,Tasks!$E$50&gt;=L$7+7,Tasks!$F$50&lt;L$7),0,IF(L$7+3.5&lt;Tasks!$E$50+(Tasks!$F$50-Tasks!$E$50+1)*N(Tasks!$G$50),2,IF(Tasks!$M$50=4,3,1)))</f>
        <v/>
      </c>
      <c r="M52" s="57">
        <f>IF(OR(Tasks!$M$50=0,Tasks!$E$50&gt;=M$7+7,Tasks!$F$50&lt;M$7),0,IF(M$7+3.5&lt;Tasks!$E$50+(Tasks!$F$50-Tasks!$E$50+1)*N(Tasks!$G$50),2,IF(Tasks!$M$50=4,3,1)))</f>
        <v/>
      </c>
      <c r="N52" s="57">
        <f>IF(OR(Tasks!$M$50=0,Tasks!$E$50&gt;=N$7+7,Tasks!$F$50&lt;N$7),0,IF(N$7+3.5&lt;Tasks!$E$50+(Tasks!$F$50-Tasks!$E$50+1)*N(Tasks!$G$50),2,IF(Tasks!$M$50=4,3,1)))</f>
        <v/>
      </c>
      <c r="O52" s="57">
        <f>IF(OR(Tasks!$M$50=0,Tasks!$E$50&gt;=O$7+7,Tasks!$F$50&lt;O$7),0,IF(O$7+3.5&lt;Tasks!$E$50+(Tasks!$F$50-Tasks!$E$50+1)*N(Tasks!$G$50),2,IF(Tasks!$M$50=4,3,1)))</f>
        <v/>
      </c>
      <c r="P52" s="57">
        <f>IF(OR(Tasks!$M$50=0,Tasks!$E$50&gt;=P$7+7,Tasks!$F$50&lt;P$7),0,IF(P$7+3.5&lt;Tasks!$E$50+(Tasks!$F$50-Tasks!$E$50+1)*N(Tasks!$G$50),2,IF(Tasks!$M$50=4,3,1)))</f>
        <v/>
      </c>
      <c r="Q52" s="57">
        <f>IF(OR(Tasks!$M$50=0,Tasks!$E$50&gt;=Q$7+7,Tasks!$F$50&lt;Q$7),0,IF(Q$7+3.5&lt;Tasks!$E$50+(Tasks!$F$50-Tasks!$E$50+1)*N(Tasks!$G$50),2,IF(Tasks!$M$50=4,3,1)))</f>
        <v/>
      </c>
      <c r="R52" s="57">
        <f>IF(OR(Tasks!$M$50=0,Tasks!$E$50&gt;=R$7+7,Tasks!$F$50&lt;R$7),0,IF(R$7+3.5&lt;Tasks!$E$50+(Tasks!$F$50-Tasks!$E$50+1)*N(Tasks!$G$50),2,IF(Tasks!$M$50=4,3,1)))</f>
        <v/>
      </c>
      <c r="S52" s="57">
        <f>IF(OR(Tasks!$M$50=0,Tasks!$E$50&gt;=S$7+7,Tasks!$F$50&lt;S$7),0,IF(S$7+3.5&lt;Tasks!$E$50+(Tasks!$F$50-Tasks!$E$50+1)*N(Tasks!$G$50),2,IF(Tasks!$M$50=4,3,1)))</f>
        <v/>
      </c>
      <c r="T52" s="57">
        <f>IF(OR(Tasks!$M$50=0,Tasks!$E$50&gt;=T$7+7,Tasks!$F$50&lt;T$7),0,IF(T$7+3.5&lt;Tasks!$E$50+(Tasks!$F$50-Tasks!$E$50+1)*N(Tasks!$G$50),2,IF(Tasks!$M$50=4,3,1)))</f>
        <v/>
      </c>
      <c r="U52" s="57">
        <f>IF(OR(Tasks!$M$50=0,Tasks!$E$50&gt;=U$7+7,Tasks!$F$50&lt;U$7),0,IF(U$7+3.5&lt;Tasks!$E$50+(Tasks!$F$50-Tasks!$E$50+1)*N(Tasks!$G$50),2,IF(Tasks!$M$50=4,3,1)))</f>
        <v/>
      </c>
      <c r="V52" s="57">
        <f>IF(OR(Tasks!$M$50=0,Tasks!$E$50&gt;=V$7+7,Tasks!$F$50&lt;V$7),0,IF(V$7+3.5&lt;Tasks!$E$50+(Tasks!$F$50-Tasks!$E$50+1)*N(Tasks!$G$50),2,IF(Tasks!$M$50=4,3,1)))</f>
        <v/>
      </c>
      <c r="W52" s="57">
        <f>IF(OR(Tasks!$M$50=0,Tasks!$E$50&gt;=W$7+7,Tasks!$F$50&lt;W$7),0,IF(W$7+3.5&lt;Tasks!$E$50+(Tasks!$F$50-Tasks!$E$50+1)*N(Tasks!$G$50),2,IF(Tasks!$M$50=4,3,1)))</f>
        <v/>
      </c>
      <c r="X52" s="57">
        <f>IF(OR(Tasks!$M$50=0,Tasks!$E$50&gt;=X$7+7,Tasks!$F$50&lt;X$7),0,IF(X$7+3.5&lt;Tasks!$E$50+(Tasks!$F$50-Tasks!$E$50+1)*N(Tasks!$G$50),2,IF(Tasks!$M$50=4,3,1)))</f>
        <v/>
      </c>
      <c r="Y52" s="57">
        <f>IF(OR(Tasks!$M$50=0,Tasks!$E$50&gt;=Y$7+7,Tasks!$F$50&lt;Y$7),0,IF(Y$7+3.5&lt;Tasks!$E$50+(Tasks!$F$50-Tasks!$E$50+1)*N(Tasks!$G$50),2,IF(Tasks!$M$50=4,3,1)))</f>
        <v/>
      </c>
      <c r="Z52" s="57">
        <f>IF(OR(Tasks!$M$50=0,Tasks!$E$50&gt;=Z$7+7,Tasks!$F$50&lt;Z$7),0,IF(Z$7+3.5&lt;Tasks!$E$50+(Tasks!$F$50-Tasks!$E$50+1)*N(Tasks!$G$50),2,IF(Tasks!$M$50=4,3,1)))</f>
        <v/>
      </c>
      <c r="AA52" s="57">
        <f>IF(OR(Tasks!$M$50=0,Tasks!$E$50&gt;=AA$7+7,Tasks!$F$50&lt;AA$7),0,IF(AA$7+3.5&lt;Tasks!$E$50+(Tasks!$F$50-Tasks!$E$50+1)*N(Tasks!$G$50),2,IF(Tasks!$M$50=4,3,1)))</f>
        <v/>
      </c>
      <c r="AB52" s="57">
        <f>IF(OR(Tasks!$M$50=0,Tasks!$E$50&gt;=AB$7+7,Tasks!$F$50&lt;AB$7),0,IF(AB$7+3.5&lt;Tasks!$E$50+(Tasks!$F$50-Tasks!$E$50+1)*N(Tasks!$G$50),2,IF(Tasks!$M$50=4,3,1)))</f>
        <v/>
      </c>
      <c r="AC52" s="57">
        <f>IF(OR(Tasks!$M$50=0,Tasks!$E$50&gt;=AC$7+7,Tasks!$F$50&lt;AC$7),0,IF(AC$7+3.5&lt;Tasks!$E$50+(Tasks!$F$50-Tasks!$E$50+1)*N(Tasks!$G$50),2,IF(Tasks!$M$50=4,3,1)))</f>
        <v/>
      </c>
      <c r="AD52" s="57">
        <f>IF(OR(Tasks!$M$50=0,Tasks!$E$50&gt;=AD$7+7,Tasks!$F$50&lt;AD$7),0,IF(AD$7+3.5&lt;Tasks!$E$50+(Tasks!$F$50-Tasks!$E$50+1)*N(Tasks!$G$50),2,IF(Tasks!$M$50=4,3,1)))</f>
        <v/>
      </c>
      <c r="AE52" s="57">
        <f>IF(OR(Tasks!$M$50=0,Tasks!$E$50&gt;=AE$7+7,Tasks!$F$50&lt;AE$7),0,IF(AE$7+3.5&lt;Tasks!$E$50+(Tasks!$F$50-Tasks!$E$50+1)*N(Tasks!$G$50),2,IF(Tasks!$M$50=4,3,1)))</f>
        <v/>
      </c>
      <c r="AF52" s="57">
        <f>IF(OR(Tasks!$M$50=0,Tasks!$E$50&gt;=AF$7+7,Tasks!$F$50&lt;AF$7),0,IF(AF$7+3.5&lt;Tasks!$E$50+(Tasks!$F$50-Tasks!$E$50+1)*N(Tasks!$G$50),2,IF(Tasks!$M$50=4,3,1)))</f>
        <v/>
      </c>
      <c r="AG52" s="57">
        <f>IF(OR(Tasks!$M$50=0,Tasks!$E$50&gt;=AG$7+7,Tasks!$F$50&lt;AG$7),0,IF(AG$7+3.5&lt;Tasks!$E$50+(Tasks!$F$50-Tasks!$E$50+1)*N(Tasks!$G$50),2,IF(Tasks!$M$50=4,3,1)))</f>
        <v/>
      </c>
      <c r="AH52" s="1" t="n"/>
    </row>
    <row r="53" ht="17" customHeight="1">
      <c r="A53" s="1" t="n"/>
      <c r="B53" s="53">
        <f>IF(Tasks!$C$51="","",Tasks!$A$51)</f>
        <v/>
      </c>
      <c r="C53" s="54">
        <f>IF(Tasks!$C$51="","",Tasks!$C$51)</f>
        <v/>
      </c>
      <c r="D53" s="33">
        <f>IF(Tasks!$C$51="","",Tasks!$D$51&amp;"")</f>
        <v/>
      </c>
      <c r="E53" s="55">
        <f>IF(N(Tasks!$E$51)=0,"",Tasks!$E$51)</f>
        <v/>
      </c>
      <c r="F53" s="55">
        <f>IF(N(Tasks!$F$51)=0,"",Tasks!$F$51)</f>
        <v/>
      </c>
      <c r="G53" s="56">
        <f>IF(Tasks!$C$51="","",N(Tasks!$G$51))</f>
        <v/>
      </c>
      <c r="H53" s="57">
        <f>IF(OR(Tasks!$M$51=0,Tasks!$E$51&gt;=H$7+7,Tasks!$F$51&lt;H$7),0,IF(H$7+3.5&lt;Tasks!$E$51+(Tasks!$F$51-Tasks!$E$51+1)*N(Tasks!$G$51),2,IF(Tasks!$M$51=4,3,1)))</f>
        <v/>
      </c>
      <c r="I53" s="57">
        <f>IF(OR(Tasks!$M$51=0,Tasks!$E$51&gt;=I$7+7,Tasks!$F$51&lt;I$7),0,IF(I$7+3.5&lt;Tasks!$E$51+(Tasks!$F$51-Tasks!$E$51+1)*N(Tasks!$G$51),2,IF(Tasks!$M$51=4,3,1)))</f>
        <v/>
      </c>
      <c r="J53" s="57">
        <f>IF(OR(Tasks!$M$51=0,Tasks!$E$51&gt;=J$7+7,Tasks!$F$51&lt;J$7),0,IF(J$7+3.5&lt;Tasks!$E$51+(Tasks!$F$51-Tasks!$E$51+1)*N(Tasks!$G$51),2,IF(Tasks!$M$51=4,3,1)))</f>
        <v/>
      </c>
      <c r="K53" s="57">
        <f>IF(OR(Tasks!$M$51=0,Tasks!$E$51&gt;=K$7+7,Tasks!$F$51&lt;K$7),0,IF(K$7+3.5&lt;Tasks!$E$51+(Tasks!$F$51-Tasks!$E$51+1)*N(Tasks!$G$51),2,IF(Tasks!$M$51=4,3,1)))</f>
        <v/>
      </c>
      <c r="L53" s="57">
        <f>IF(OR(Tasks!$M$51=0,Tasks!$E$51&gt;=L$7+7,Tasks!$F$51&lt;L$7),0,IF(L$7+3.5&lt;Tasks!$E$51+(Tasks!$F$51-Tasks!$E$51+1)*N(Tasks!$G$51),2,IF(Tasks!$M$51=4,3,1)))</f>
        <v/>
      </c>
      <c r="M53" s="57">
        <f>IF(OR(Tasks!$M$51=0,Tasks!$E$51&gt;=M$7+7,Tasks!$F$51&lt;M$7),0,IF(M$7+3.5&lt;Tasks!$E$51+(Tasks!$F$51-Tasks!$E$51+1)*N(Tasks!$G$51),2,IF(Tasks!$M$51=4,3,1)))</f>
        <v/>
      </c>
      <c r="N53" s="57">
        <f>IF(OR(Tasks!$M$51=0,Tasks!$E$51&gt;=N$7+7,Tasks!$F$51&lt;N$7),0,IF(N$7+3.5&lt;Tasks!$E$51+(Tasks!$F$51-Tasks!$E$51+1)*N(Tasks!$G$51),2,IF(Tasks!$M$51=4,3,1)))</f>
        <v/>
      </c>
      <c r="O53" s="57">
        <f>IF(OR(Tasks!$M$51=0,Tasks!$E$51&gt;=O$7+7,Tasks!$F$51&lt;O$7),0,IF(O$7+3.5&lt;Tasks!$E$51+(Tasks!$F$51-Tasks!$E$51+1)*N(Tasks!$G$51),2,IF(Tasks!$M$51=4,3,1)))</f>
        <v/>
      </c>
      <c r="P53" s="57">
        <f>IF(OR(Tasks!$M$51=0,Tasks!$E$51&gt;=P$7+7,Tasks!$F$51&lt;P$7),0,IF(P$7+3.5&lt;Tasks!$E$51+(Tasks!$F$51-Tasks!$E$51+1)*N(Tasks!$G$51),2,IF(Tasks!$M$51=4,3,1)))</f>
        <v/>
      </c>
      <c r="Q53" s="57">
        <f>IF(OR(Tasks!$M$51=0,Tasks!$E$51&gt;=Q$7+7,Tasks!$F$51&lt;Q$7),0,IF(Q$7+3.5&lt;Tasks!$E$51+(Tasks!$F$51-Tasks!$E$51+1)*N(Tasks!$G$51),2,IF(Tasks!$M$51=4,3,1)))</f>
        <v/>
      </c>
      <c r="R53" s="57">
        <f>IF(OR(Tasks!$M$51=0,Tasks!$E$51&gt;=R$7+7,Tasks!$F$51&lt;R$7),0,IF(R$7+3.5&lt;Tasks!$E$51+(Tasks!$F$51-Tasks!$E$51+1)*N(Tasks!$G$51),2,IF(Tasks!$M$51=4,3,1)))</f>
        <v/>
      </c>
      <c r="S53" s="57">
        <f>IF(OR(Tasks!$M$51=0,Tasks!$E$51&gt;=S$7+7,Tasks!$F$51&lt;S$7),0,IF(S$7+3.5&lt;Tasks!$E$51+(Tasks!$F$51-Tasks!$E$51+1)*N(Tasks!$G$51),2,IF(Tasks!$M$51=4,3,1)))</f>
        <v/>
      </c>
      <c r="T53" s="57">
        <f>IF(OR(Tasks!$M$51=0,Tasks!$E$51&gt;=T$7+7,Tasks!$F$51&lt;T$7),0,IF(T$7+3.5&lt;Tasks!$E$51+(Tasks!$F$51-Tasks!$E$51+1)*N(Tasks!$G$51),2,IF(Tasks!$M$51=4,3,1)))</f>
        <v/>
      </c>
      <c r="U53" s="57">
        <f>IF(OR(Tasks!$M$51=0,Tasks!$E$51&gt;=U$7+7,Tasks!$F$51&lt;U$7),0,IF(U$7+3.5&lt;Tasks!$E$51+(Tasks!$F$51-Tasks!$E$51+1)*N(Tasks!$G$51),2,IF(Tasks!$M$51=4,3,1)))</f>
        <v/>
      </c>
      <c r="V53" s="57">
        <f>IF(OR(Tasks!$M$51=0,Tasks!$E$51&gt;=V$7+7,Tasks!$F$51&lt;V$7),0,IF(V$7+3.5&lt;Tasks!$E$51+(Tasks!$F$51-Tasks!$E$51+1)*N(Tasks!$G$51),2,IF(Tasks!$M$51=4,3,1)))</f>
        <v/>
      </c>
      <c r="W53" s="57">
        <f>IF(OR(Tasks!$M$51=0,Tasks!$E$51&gt;=W$7+7,Tasks!$F$51&lt;W$7),0,IF(W$7+3.5&lt;Tasks!$E$51+(Tasks!$F$51-Tasks!$E$51+1)*N(Tasks!$G$51),2,IF(Tasks!$M$51=4,3,1)))</f>
        <v/>
      </c>
      <c r="X53" s="57">
        <f>IF(OR(Tasks!$M$51=0,Tasks!$E$51&gt;=X$7+7,Tasks!$F$51&lt;X$7),0,IF(X$7+3.5&lt;Tasks!$E$51+(Tasks!$F$51-Tasks!$E$51+1)*N(Tasks!$G$51),2,IF(Tasks!$M$51=4,3,1)))</f>
        <v/>
      </c>
      <c r="Y53" s="57">
        <f>IF(OR(Tasks!$M$51=0,Tasks!$E$51&gt;=Y$7+7,Tasks!$F$51&lt;Y$7),0,IF(Y$7+3.5&lt;Tasks!$E$51+(Tasks!$F$51-Tasks!$E$51+1)*N(Tasks!$G$51),2,IF(Tasks!$M$51=4,3,1)))</f>
        <v/>
      </c>
      <c r="Z53" s="57">
        <f>IF(OR(Tasks!$M$51=0,Tasks!$E$51&gt;=Z$7+7,Tasks!$F$51&lt;Z$7),0,IF(Z$7+3.5&lt;Tasks!$E$51+(Tasks!$F$51-Tasks!$E$51+1)*N(Tasks!$G$51),2,IF(Tasks!$M$51=4,3,1)))</f>
        <v/>
      </c>
      <c r="AA53" s="57">
        <f>IF(OR(Tasks!$M$51=0,Tasks!$E$51&gt;=AA$7+7,Tasks!$F$51&lt;AA$7),0,IF(AA$7+3.5&lt;Tasks!$E$51+(Tasks!$F$51-Tasks!$E$51+1)*N(Tasks!$G$51),2,IF(Tasks!$M$51=4,3,1)))</f>
        <v/>
      </c>
      <c r="AB53" s="57">
        <f>IF(OR(Tasks!$M$51=0,Tasks!$E$51&gt;=AB$7+7,Tasks!$F$51&lt;AB$7),0,IF(AB$7+3.5&lt;Tasks!$E$51+(Tasks!$F$51-Tasks!$E$51+1)*N(Tasks!$G$51),2,IF(Tasks!$M$51=4,3,1)))</f>
        <v/>
      </c>
      <c r="AC53" s="57">
        <f>IF(OR(Tasks!$M$51=0,Tasks!$E$51&gt;=AC$7+7,Tasks!$F$51&lt;AC$7),0,IF(AC$7+3.5&lt;Tasks!$E$51+(Tasks!$F$51-Tasks!$E$51+1)*N(Tasks!$G$51),2,IF(Tasks!$M$51=4,3,1)))</f>
        <v/>
      </c>
      <c r="AD53" s="57">
        <f>IF(OR(Tasks!$M$51=0,Tasks!$E$51&gt;=AD$7+7,Tasks!$F$51&lt;AD$7),0,IF(AD$7+3.5&lt;Tasks!$E$51+(Tasks!$F$51-Tasks!$E$51+1)*N(Tasks!$G$51),2,IF(Tasks!$M$51=4,3,1)))</f>
        <v/>
      </c>
      <c r="AE53" s="57">
        <f>IF(OR(Tasks!$M$51=0,Tasks!$E$51&gt;=AE$7+7,Tasks!$F$51&lt;AE$7),0,IF(AE$7+3.5&lt;Tasks!$E$51+(Tasks!$F$51-Tasks!$E$51+1)*N(Tasks!$G$51),2,IF(Tasks!$M$51=4,3,1)))</f>
        <v/>
      </c>
      <c r="AF53" s="57">
        <f>IF(OR(Tasks!$M$51=0,Tasks!$E$51&gt;=AF$7+7,Tasks!$F$51&lt;AF$7),0,IF(AF$7+3.5&lt;Tasks!$E$51+(Tasks!$F$51-Tasks!$E$51+1)*N(Tasks!$G$51),2,IF(Tasks!$M$51=4,3,1)))</f>
        <v/>
      </c>
      <c r="AG53" s="57">
        <f>IF(OR(Tasks!$M$51=0,Tasks!$E$51&gt;=AG$7+7,Tasks!$F$51&lt;AG$7),0,IF(AG$7+3.5&lt;Tasks!$E$51+(Tasks!$F$51-Tasks!$E$51+1)*N(Tasks!$G$51),2,IF(Tasks!$M$51=4,3,1)))</f>
        <v/>
      </c>
      <c r="AH53" s="1" t="n"/>
    </row>
    <row r="54" ht="17" customHeight="1">
      <c r="A54" s="1" t="n"/>
      <c r="B54" s="53">
        <f>IF(Tasks!$C$52="","",Tasks!$A$52)</f>
        <v/>
      </c>
      <c r="C54" s="54">
        <f>IF(Tasks!$C$52="","",Tasks!$C$52)</f>
        <v/>
      </c>
      <c r="D54" s="33">
        <f>IF(Tasks!$C$52="","",Tasks!$D$52&amp;"")</f>
        <v/>
      </c>
      <c r="E54" s="55">
        <f>IF(N(Tasks!$E$52)=0,"",Tasks!$E$52)</f>
        <v/>
      </c>
      <c r="F54" s="55">
        <f>IF(N(Tasks!$F$52)=0,"",Tasks!$F$52)</f>
        <v/>
      </c>
      <c r="G54" s="56">
        <f>IF(Tasks!$C$52="","",N(Tasks!$G$52))</f>
        <v/>
      </c>
      <c r="H54" s="57">
        <f>IF(OR(Tasks!$M$52=0,Tasks!$E$52&gt;=H$7+7,Tasks!$F$52&lt;H$7),0,IF(H$7+3.5&lt;Tasks!$E$52+(Tasks!$F$52-Tasks!$E$52+1)*N(Tasks!$G$52),2,IF(Tasks!$M$52=4,3,1)))</f>
        <v/>
      </c>
      <c r="I54" s="57">
        <f>IF(OR(Tasks!$M$52=0,Tasks!$E$52&gt;=I$7+7,Tasks!$F$52&lt;I$7),0,IF(I$7+3.5&lt;Tasks!$E$52+(Tasks!$F$52-Tasks!$E$52+1)*N(Tasks!$G$52),2,IF(Tasks!$M$52=4,3,1)))</f>
        <v/>
      </c>
      <c r="J54" s="57">
        <f>IF(OR(Tasks!$M$52=0,Tasks!$E$52&gt;=J$7+7,Tasks!$F$52&lt;J$7),0,IF(J$7+3.5&lt;Tasks!$E$52+(Tasks!$F$52-Tasks!$E$52+1)*N(Tasks!$G$52),2,IF(Tasks!$M$52=4,3,1)))</f>
        <v/>
      </c>
      <c r="K54" s="57">
        <f>IF(OR(Tasks!$M$52=0,Tasks!$E$52&gt;=K$7+7,Tasks!$F$52&lt;K$7),0,IF(K$7+3.5&lt;Tasks!$E$52+(Tasks!$F$52-Tasks!$E$52+1)*N(Tasks!$G$52),2,IF(Tasks!$M$52=4,3,1)))</f>
        <v/>
      </c>
      <c r="L54" s="57">
        <f>IF(OR(Tasks!$M$52=0,Tasks!$E$52&gt;=L$7+7,Tasks!$F$52&lt;L$7),0,IF(L$7+3.5&lt;Tasks!$E$52+(Tasks!$F$52-Tasks!$E$52+1)*N(Tasks!$G$52),2,IF(Tasks!$M$52=4,3,1)))</f>
        <v/>
      </c>
      <c r="M54" s="57">
        <f>IF(OR(Tasks!$M$52=0,Tasks!$E$52&gt;=M$7+7,Tasks!$F$52&lt;M$7),0,IF(M$7+3.5&lt;Tasks!$E$52+(Tasks!$F$52-Tasks!$E$52+1)*N(Tasks!$G$52),2,IF(Tasks!$M$52=4,3,1)))</f>
        <v/>
      </c>
      <c r="N54" s="57">
        <f>IF(OR(Tasks!$M$52=0,Tasks!$E$52&gt;=N$7+7,Tasks!$F$52&lt;N$7),0,IF(N$7+3.5&lt;Tasks!$E$52+(Tasks!$F$52-Tasks!$E$52+1)*N(Tasks!$G$52),2,IF(Tasks!$M$52=4,3,1)))</f>
        <v/>
      </c>
      <c r="O54" s="57">
        <f>IF(OR(Tasks!$M$52=0,Tasks!$E$52&gt;=O$7+7,Tasks!$F$52&lt;O$7),0,IF(O$7+3.5&lt;Tasks!$E$52+(Tasks!$F$52-Tasks!$E$52+1)*N(Tasks!$G$52),2,IF(Tasks!$M$52=4,3,1)))</f>
        <v/>
      </c>
      <c r="P54" s="57">
        <f>IF(OR(Tasks!$M$52=0,Tasks!$E$52&gt;=P$7+7,Tasks!$F$52&lt;P$7),0,IF(P$7+3.5&lt;Tasks!$E$52+(Tasks!$F$52-Tasks!$E$52+1)*N(Tasks!$G$52),2,IF(Tasks!$M$52=4,3,1)))</f>
        <v/>
      </c>
      <c r="Q54" s="57">
        <f>IF(OR(Tasks!$M$52=0,Tasks!$E$52&gt;=Q$7+7,Tasks!$F$52&lt;Q$7),0,IF(Q$7+3.5&lt;Tasks!$E$52+(Tasks!$F$52-Tasks!$E$52+1)*N(Tasks!$G$52),2,IF(Tasks!$M$52=4,3,1)))</f>
        <v/>
      </c>
      <c r="R54" s="57">
        <f>IF(OR(Tasks!$M$52=0,Tasks!$E$52&gt;=R$7+7,Tasks!$F$52&lt;R$7),0,IF(R$7+3.5&lt;Tasks!$E$52+(Tasks!$F$52-Tasks!$E$52+1)*N(Tasks!$G$52),2,IF(Tasks!$M$52=4,3,1)))</f>
        <v/>
      </c>
      <c r="S54" s="57">
        <f>IF(OR(Tasks!$M$52=0,Tasks!$E$52&gt;=S$7+7,Tasks!$F$52&lt;S$7),0,IF(S$7+3.5&lt;Tasks!$E$52+(Tasks!$F$52-Tasks!$E$52+1)*N(Tasks!$G$52),2,IF(Tasks!$M$52=4,3,1)))</f>
        <v/>
      </c>
      <c r="T54" s="57">
        <f>IF(OR(Tasks!$M$52=0,Tasks!$E$52&gt;=T$7+7,Tasks!$F$52&lt;T$7),0,IF(T$7+3.5&lt;Tasks!$E$52+(Tasks!$F$52-Tasks!$E$52+1)*N(Tasks!$G$52),2,IF(Tasks!$M$52=4,3,1)))</f>
        <v/>
      </c>
      <c r="U54" s="57">
        <f>IF(OR(Tasks!$M$52=0,Tasks!$E$52&gt;=U$7+7,Tasks!$F$52&lt;U$7),0,IF(U$7+3.5&lt;Tasks!$E$52+(Tasks!$F$52-Tasks!$E$52+1)*N(Tasks!$G$52),2,IF(Tasks!$M$52=4,3,1)))</f>
        <v/>
      </c>
      <c r="V54" s="57">
        <f>IF(OR(Tasks!$M$52=0,Tasks!$E$52&gt;=V$7+7,Tasks!$F$52&lt;V$7),0,IF(V$7+3.5&lt;Tasks!$E$52+(Tasks!$F$52-Tasks!$E$52+1)*N(Tasks!$G$52),2,IF(Tasks!$M$52=4,3,1)))</f>
        <v/>
      </c>
      <c r="W54" s="57">
        <f>IF(OR(Tasks!$M$52=0,Tasks!$E$52&gt;=W$7+7,Tasks!$F$52&lt;W$7),0,IF(W$7+3.5&lt;Tasks!$E$52+(Tasks!$F$52-Tasks!$E$52+1)*N(Tasks!$G$52),2,IF(Tasks!$M$52=4,3,1)))</f>
        <v/>
      </c>
      <c r="X54" s="57">
        <f>IF(OR(Tasks!$M$52=0,Tasks!$E$52&gt;=X$7+7,Tasks!$F$52&lt;X$7),0,IF(X$7+3.5&lt;Tasks!$E$52+(Tasks!$F$52-Tasks!$E$52+1)*N(Tasks!$G$52),2,IF(Tasks!$M$52=4,3,1)))</f>
        <v/>
      </c>
      <c r="Y54" s="57">
        <f>IF(OR(Tasks!$M$52=0,Tasks!$E$52&gt;=Y$7+7,Tasks!$F$52&lt;Y$7),0,IF(Y$7+3.5&lt;Tasks!$E$52+(Tasks!$F$52-Tasks!$E$52+1)*N(Tasks!$G$52),2,IF(Tasks!$M$52=4,3,1)))</f>
        <v/>
      </c>
      <c r="Z54" s="57">
        <f>IF(OR(Tasks!$M$52=0,Tasks!$E$52&gt;=Z$7+7,Tasks!$F$52&lt;Z$7),0,IF(Z$7+3.5&lt;Tasks!$E$52+(Tasks!$F$52-Tasks!$E$52+1)*N(Tasks!$G$52),2,IF(Tasks!$M$52=4,3,1)))</f>
        <v/>
      </c>
      <c r="AA54" s="57">
        <f>IF(OR(Tasks!$M$52=0,Tasks!$E$52&gt;=AA$7+7,Tasks!$F$52&lt;AA$7),0,IF(AA$7+3.5&lt;Tasks!$E$52+(Tasks!$F$52-Tasks!$E$52+1)*N(Tasks!$G$52),2,IF(Tasks!$M$52=4,3,1)))</f>
        <v/>
      </c>
      <c r="AB54" s="57">
        <f>IF(OR(Tasks!$M$52=0,Tasks!$E$52&gt;=AB$7+7,Tasks!$F$52&lt;AB$7),0,IF(AB$7+3.5&lt;Tasks!$E$52+(Tasks!$F$52-Tasks!$E$52+1)*N(Tasks!$G$52),2,IF(Tasks!$M$52=4,3,1)))</f>
        <v/>
      </c>
      <c r="AC54" s="57">
        <f>IF(OR(Tasks!$M$52=0,Tasks!$E$52&gt;=AC$7+7,Tasks!$F$52&lt;AC$7),0,IF(AC$7+3.5&lt;Tasks!$E$52+(Tasks!$F$52-Tasks!$E$52+1)*N(Tasks!$G$52),2,IF(Tasks!$M$52=4,3,1)))</f>
        <v/>
      </c>
      <c r="AD54" s="57">
        <f>IF(OR(Tasks!$M$52=0,Tasks!$E$52&gt;=AD$7+7,Tasks!$F$52&lt;AD$7),0,IF(AD$7+3.5&lt;Tasks!$E$52+(Tasks!$F$52-Tasks!$E$52+1)*N(Tasks!$G$52),2,IF(Tasks!$M$52=4,3,1)))</f>
        <v/>
      </c>
      <c r="AE54" s="57">
        <f>IF(OR(Tasks!$M$52=0,Tasks!$E$52&gt;=AE$7+7,Tasks!$F$52&lt;AE$7),0,IF(AE$7+3.5&lt;Tasks!$E$52+(Tasks!$F$52-Tasks!$E$52+1)*N(Tasks!$G$52),2,IF(Tasks!$M$52=4,3,1)))</f>
        <v/>
      </c>
      <c r="AF54" s="57">
        <f>IF(OR(Tasks!$M$52=0,Tasks!$E$52&gt;=AF$7+7,Tasks!$F$52&lt;AF$7),0,IF(AF$7+3.5&lt;Tasks!$E$52+(Tasks!$F$52-Tasks!$E$52+1)*N(Tasks!$G$52),2,IF(Tasks!$M$52=4,3,1)))</f>
        <v/>
      </c>
      <c r="AG54" s="57">
        <f>IF(OR(Tasks!$M$52=0,Tasks!$E$52&gt;=AG$7+7,Tasks!$F$52&lt;AG$7),0,IF(AG$7+3.5&lt;Tasks!$E$52+(Tasks!$F$52-Tasks!$E$52+1)*N(Tasks!$G$52),2,IF(Tasks!$M$52=4,3,1)))</f>
        <v/>
      </c>
      <c r="AH54" s="1" t="n"/>
    </row>
    <row r="55" ht="17" customHeight="1">
      <c r="A55" s="1" t="n"/>
      <c r="B55" s="53">
        <f>IF(Tasks!$C$53="","",Tasks!$A$53)</f>
        <v/>
      </c>
      <c r="C55" s="54">
        <f>IF(Tasks!$C$53="","",Tasks!$C$53)</f>
        <v/>
      </c>
      <c r="D55" s="33">
        <f>IF(Tasks!$C$53="","",Tasks!$D$53&amp;"")</f>
        <v/>
      </c>
      <c r="E55" s="55">
        <f>IF(N(Tasks!$E$53)=0,"",Tasks!$E$53)</f>
        <v/>
      </c>
      <c r="F55" s="55">
        <f>IF(N(Tasks!$F$53)=0,"",Tasks!$F$53)</f>
        <v/>
      </c>
      <c r="G55" s="56">
        <f>IF(Tasks!$C$53="","",N(Tasks!$G$53))</f>
        <v/>
      </c>
      <c r="H55" s="57">
        <f>IF(OR(Tasks!$M$53=0,Tasks!$E$53&gt;=H$7+7,Tasks!$F$53&lt;H$7),0,IF(H$7+3.5&lt;Tasks!$E$53+(Tasks!$F$53-Tasks!$E$53+1)*N(Tasks!$G$53),2,IF(Tasks!$M$53=4,3,1)))</f>
        <v/>
      </c>
      <c r="I55" s="57">
        <f>IF(OR(Tasks!$M$53=0,Tasks!$E$53&gt;=I$7+7,Tasks!$F$53&lt;I$7),0,IF(I$7+3.5&lt;Tasks!$E$53+(Tasks!$F$53-Tasks!$E$53+1)*N(Tasks!$G$53),2,IF(Tasks!$M$53=4,3,1)))</f>
        <v/>
      </c>
      <c r="J55" s="57">
        <f>IF(OR(Tasks!$M$53=0,Tasks!$E$53&gt;=J$7+7,Tasks!$F$53&lt;J$7),0,IF(J$7+3.5&lt;Tasks!$E$53+(Tasks!$F$53-Tasks!$E$53+1)*N(Tasks!$G$53),2,IF(Tasks!$M$53=4,3,1)))</f>
        <v/>
      </c>
      <c r="K55" s="57">
        <f>IF(OR(Tasks!$M$53=0,Tasks!$E$53&gt;=K$7+7,Tasks!$F$53&lt;K$7),0,IF(K$7+3.5&lt;Tasks!$E$53+(Tasks!$F$53-Tasks!$E$53+1)*N(Tasks!$G$53),2,IF(Tasks!$M$53=4,3,1)))</f>
        <v/>
      </c>
      <c r="L55" s="57">
        <f>IF(OR(Tasks!$M$53=0,Tasks!$E$53&gt;=L$7+7,Tasks!$F$53&lt;L$7),0,IF(L$7+3.5&lt;Tasks!$E$53+(Tasks!$F$53-Tasks!$E$53+1)*N(Tasks!$G$53),2,IF(Tasks!$M$53=4,3,1)))</f>
        <v/>
      </c>
      <c r="M55" s="57">
        <f>IF(OR(Tasks!$M$53=0,Tasks!$E$53&gt;=M$7+7,Tasks!$F$53&lt;M$7),0,IF(M$7+3.5&lt;Tasks!$E$53+(Tasks!$F$53-Tasks!$E$53+1)*N(Tasks!$G$53),2,IF(Tasks!$M$53=4,3,1)))</f>
        <v/>
      </c>
      <c r="N55" s="57">
        <f>IF(OR(Tasks!$M$53=0,Tasks!$E$53&gt;=N$7+7,Tasks!$F$53&lt;N$7),0,IF(N$7+3.5&lt;Tasks!$E$53+(Tasks!$F$53-Tasks!$E$53+1)*N(Tasks!$G$53),2,IF(Tasks!$M$53=4,3,1)))</f>
        <v/>
      </c>
      <c r="O55" s="57">
        <f>IF(OR(Tasks!$M$53=0,Tasks!$E$53&gt;=O$7+7,Tasks!$F$53&lt;O$7),0,IF(O$7+3.5&lt;Tasks!$E$53+(Tasks!$F$53-Tasks!$E$53+1)*N(Tasks!$G$53),2,IF(Tasks!$M$53=4,3,1)))</f>
        <v/>
      </c>
      <c r="P55" s="57">
        <f>IF(OR(Tasks!$M$53=0,Tasks!$E$53&gt;=P$7+7,Tasks!$F$53&lt;P$7),0,IF(P$7+3.5&lt;Tasks!$E$53+(Tasks!$F$53-Tasks!$E$53+1)*N(Tasks!$G$53),2,IF(Tasks!$M$53=4,3,1)))</f>
        <v/>
      </c>
      <c r="Q55" s="57">
        <f>IF(OR(Tasks!$M$53=0,Tasks!$E$53&gt;=Q$7+7,Tasks!$F$53&lt;Q$7),0,IF(Q$7+3.5&lt;Tasks!$E$53+(Tasks!$F$53-Tasks!$E$53+1)*N(Tasks!$G$53),2,IF(Tasks!$M$53=4,3,1)))</f>
        <v/>
      </c>
      <c r="R55" s="57">
        <f>IF(OR(Tasks!$M$53=0,Tasks!$E$53&gt;=R$7+7,Tasks!$F$53&lt;R$7),0,IF(R$7+3.5&lt;Tasks!$E$53+(Tasks!$F$53-Tasks!$E$53+1)*N(Tasks!$G$53),2,IF(Tasks!$M$53=4,3,1)))</f>
        <v/>
      </c>
      <c r="S55" s="57">
        <f>IF(OR(Tasks!$M$53=0,Tasks!$E$53&gt;=S$7+7,Tasks!$F$53&lt;S$7),0,IF(S$7+3.5&lt;Tasks!$E$53+(Tasks!$F$53-Tasks!$E$53+1)*N(Tasks!$G$53),2,IF(Tasks!$M$53=4,3,1)))</f>
        <v/>
      </c>
      <c r="T55" s="57">
        <f>IF(OR(Tasks!$M$53=0,Tasks!$E$53&gt;=T$7+7,Tasks!$F$53&lt;T$7),0,IF(T$7+3.5&lt;Tasks!$E$53+(Tasks!$F$53-Tasks!$E$53+1)*N(Tasks!$G$53),2,IF(Tasks!$M$53=4,3,1)))</f>
        <v/>
      </c>
      <c r="U55" s="57">
        <f>IF(OR(Tasks!$M$53=0,Tasks!$E$53&gt;=U$7+7,Tasks!$F$53&lt;U$7),0,IF(U$7+3.5&lt;Tasks!$E$53+(Tasks!$F$53-Tasks!$E$53+1)*N(Tasks!$G$53),2,IF(Tasks!$M$53=4,3,1)))</f>
        <v/>
      </c>
      <c r="V55" s="57">
        <f>IF(OR(Tasks!$M$53=0,Tasks!$E$53&gt;=V$7+7,Tasks!$F$53&lt;V$7),0,IF(V$7+3.5&lt;Tasks!$E$53+(Tasks!$F$53-Tasks!$E$53+1)*N(Tasks!$G$53),2,IF(Tasks!$M$53=4,3,1)))</f>
        <v/>
      </c>
      <c r="W55" s="57">
        <f>IF(OR(Tasks!$M$53=0,Tasks!$E$53&gt;=W$7+7,Tasks!$F$53&lt;W$7),0,IF(W$7+3.5&lt;Tasks!$E$53+(Tasks!$F$53-Tasks!$E$53+1)*N(Tasks!$G$53),2,IF(Tasks!$M$53=4,3,1)))</f>
        <v/>
      </c>
      <c r="X55" s="57">
        <f>IF(OR(Tasks!$M$53=0,Tasks!$E$53&gt;=X$7+7,Tasks!$F$53&lt;X$7),0,IF(X$7+3.5&lt;Tasks!$E$53+(Tasks!$F$53-Tasks!$E$53+1)*N(Tasks!$G$53),2,IF(Tasks!$M$53=4,3,1)))</f>
        <v/>
      </c>
      <c r="Y55" s="57">
        <f>IF(OR(Tasks!$M$53=0,Tasks!$E$53&gt;=Y$7+7,Tasks!$F$53&lt;Y$7),0,IF(Y$7+3.5&lt;Tasks!$E$53+(Tasks!$F$53-Tasks!$E$53+1)*N(Tasks!$G$53),2,IF(Tasks!$M$53=4,3,1)))</f>
        <v/>
      </c>
      <c r="Z55" s="57">
        <f>IF(OR(Tasks!$M$53=0,Tasks!$E$53&gt;=Z$7+7,Tasks!$F$53&lt;Z$7),0,IF(Z$7+3.5&lt;Tasks!$E$53+(Tasks!$F$53-Tasks!$E$53+1)*N(Tasks!$G$53),2,IF(Tasks!$M$53=4,3,1)))</f>
        <v/>
      </c>
      <c r="AA55" s="57">
        <f>IF(OR(Tasks!$M$53=0,Tasks!$E$53&gt;=AA$7+7,Tasks!$F$53&lt;AA$7),0,IF(AA$7+3.5&lt;Tasks!$E$53+(Tasks!$F$53-Tasks!$E$53+1)*N(Tasks!$G$53),2,IF(Tasks!$M$53=4,3,1)))</f>
        <v/>
      </c>
      <c r="AB55" s="57">
        <f>IF(OR(Tasks!$M$53=0,Tasks!$E$53&gt;=AB$7+7,Tasks!$F$53&lt;AB$7),0,IF(AB$7+3.5&lt;Tasks!$E$53+(Tasks!$F$53-Tasks!$E$53+1)*N(Tasks!$G$53),2,IF(Tasks!$M$53=4,3,1)))</f>
        <v/>
      </c>
      <c r="AC55" s="57">
        <f>IF(OR(Tasks!$M$53=0,Tasks!$E$53&gt;=AC$7+7,Tasks!$F$53&lt;AC$7),0,IF(AC$7+3.5&lt;Tasks!$E$53+(Tasks!$F$53-Tasks!$E$53+1)*N(Tasks!$G$53),2,IF(Tasks!$M$53=4,3,1)))</f>
        <v/>
      </c>
      <c r="AD55" s="57">
        <f>IF(OR(Tasks!$M$53=0,Tasks!$E$53&gt;=AD$7+7,Tasks!$F$53&lt;AD$7),0,IF(AD$7+3.5&lt;Tasks!$E$53+(Tasks!$F$53-Tasks!$E$53+1)*N(Tasks!$G$53),2,IF(Tasks!$M$53=4,3,1)))</f>
        <v/>
      </c>
      <c r="AE55" s="57">
        <f>IF(OR(Tasks!$M$53=0,Tasks!$E$53&gt;=AE$7+7,Tasks!$F$53&lt;AE$7),0,IF(AE$7+3.5&lt;Tasks!$E$53+(Tasks!$F$53-Tasks!$E$53+1)*N(Tasks!$G$53),2,IF(Tasks!$M$53=4,3,1)))</f>
        <v/>
      </c>
      <c r="AF55" s="57">
        <f>IF(OR(Tasks!$M$53=0,Tasks!$E$53&gt;=AF$7+7,Tasks!$F$53&lt;AF$7),0,IF(AF$7+3.5&lt;Tasks!$E$53+(Tasks!$F$53-Tasks!$E$53+1)*N(Tasks!$G$53),2,IF(Tasks!$M$53=4,3,1)))</f>
        <v/>
      </c>
      <c r="AG55" s="57">
        <f>IF(OR(Tasks!$M$53=0,Tasks!$E$53&gt;=AG$7+7,Tasks!$F$53&lt;AG$7),0,IF(AG$7+3.5&lt;Tasks!$E$53+(Tasks!$F$53-Tasks!$E$53+1)*N(Tasks!$G$53),2,IF(Tasks!$M$53=4,3,1)))</f>
        <v/>
      </c>
      <c r="AH55" s="1" t="n"/>
    </row>
    <row r="56" ht="17" customHeight="1">
      <c r="A56" s="1" t="n"/>
      <c r="B56" s="53">
        <f>IF(Tasks!$C$54="","",Tasks!$A$54)</f>
        <v/>
      </c>
      <c r="C56" s="54">
        <f>IF(Tasks!$C$54="","",Tasks!$C$54)</f>
        <v/>
      </c>
      <c r="D56" s="33">
        <f>IF(Tasks!$C$54="","",Tasks!$D$54&amp;"")</f>
        <v/>
      </c>
      <c r="E56" s="55">
        <f>IF(N(Tasks!$E$54)=0,"",Tasks!$E$54)</f>
        <v/>
      </c>
      <c r="F56" s="55">
        <f>IF(N(Tasks!$F$54)=0,"",Tasks!$F$54)</f>
        <v/>
      </c>
      <c r="G56" s="56">
        <f>IF(Tasks!$C$54="","",N(Tasks!$G$54))</f>
        <v/>
      </c>
      <c r="H56" s="57">
        <f>IF(OR(Tasks!$M$54=0,Tasks!$E$54&gt;=H$7+7,Tasks!$F$54&lt;H$7),0,IF(H$7+3.5&lt;Tasks!$E$54+(Tasks!$F$54-Tasks!$E$54+1)*N(Tasks!$G$54),2,IF(Tasks!$M$54=4,3,1)))</f>
        <v/>
      </c>
      <c r="I56" s="57">
        <f>IF(OR(Tasks!$M$54=0,Tasks!$E$54&gt;=I$7+7,Tasks!$F$54&lt;I$7),0,IF(I$7+3.5&lt;Tasks!$E$54+(Tasks!$F$54-Tasks!$E$54+1)*N(Tasks!$G$54),2,IF(Tasks!$M$54=4,3,1)))</f>
        <v/>
      </c>
      <c r="J56" s="57">
        <f>IF(OR(Tasks!$M$54=0,Tasks!$E$54&gt;=J$7+7,Tasks!$F$54&lt;J$7),0,IF(J$7+3.5&lt;Tasks!$E$54+(Tasks!$F$54-Tasks!$E$54+1)*N(Tasks!$G$54),2,IF(Tasks!$M$54=4,3,1)))</f>
        <v/>
      </c>
      <c r="K56" s="57">
        <f>IF(OR(Tasks!$M$54=0,Tasks!$E$54&gt;=K$7+7,Tasks!$F$54&lt;K$7),0,IF(K$7+3.5&lt;Tasks!$E$54+(Tasks!$F$54-Tasks!$E$54+1)*N(Tasks!$G$54),2,IF(Tasks!$M$54=4,3,1)))</f>
        <v/>
      </c>
      <c r="L56" s="57">
        <f>IF(OR(Tasks!$M$54=0,Tasks!$E$54&gt;=L$7+7,Tasks!$F$54&lt;L$7),0,IF(L$7+3.5&lt;Tasks!$E$54+(Tasks!$F$54-Tasks!$E$54+1)*N(Tasks!$G$54),2,IF(Tasks!$M$54=4,3,1)))</f>
        <v/>
      </c>
      <c r="M56" s="57">
        <f>IF(OR(Tasks!$M$54=0,Tasks!$E$54&gt;=M$7+7,Tasks!$F$54&lt;M$7),0,IF(M$7+3.5&lt;Tasks!$E$54+(Tasks!$F$54-Tasks!$E$54+1)*N(Tasks!$G$54),2,IF(Tasks!$M$54=4,3,1)))</f>
        <v/>
      </c>
      <c r="N56" s="57">
        <f>IF(OR(Tasks!$M$54=0,Tasks!$E$54&gt;=N$7+7,Tasks!$F$54&lt;N$7),0,IF(N$7+3.5&lt;Tasks!$E$54+(Tasks!$F$54-Tasks!$E$54+1)*N(Tasks!$G$54),2,IF(Tasks!$M$54=4,3,1)))</f>
        <v/>
      </c>
      <c r="O56" s="57">
        <f>IF(OR(Tasks!$M$54=0,Tasks!$E$54&gt;=O$7+7,Tasks!$F$54&lt;O$7),0,IF(O$7+3.5&lt;Tasks!$E$54+(Tasks!$F$54-Tasks!$E$54+1)*N(Tasks!$G$54),2,IF(Tasks!$M$54=4,3,1)))</f>
        <v/>
      </c>
      <c r="P56" s="57">
        <f>IF(OR(Tasks!$M$54=0,Tasks!$E$54&gt;=P$7+7,Tasks!$F$54&lt;P$7),0,IF(P$7+3.5&lt;Tasks!$E$54+(Tasks!$F$54-Tasks!$E$54+1)*N(Tasks!$G$54),2,IF(Tasks!$M$54=4,3,1)))</f>
        <v/>
      </c>
      <c r="Q56" s="57">
        <f>IF(OR(Tasks!$M$54=0,Tasks!$E$54&gt;=Q$7+7,Tasks!$F$54&lt;Q$7),0,IF(Q$7+3.5&lt;Tasks!$E$54+(Tasks!$F$54-Tasks!$E$54+1)*N(Tasks!$G$54),2,IF(Tasks!$M$54=4,3,1)))</f>
        <v/>
      </c>
      <c r="R56" s="57">
        <f>IF(OR(Tasks!$M$54=0,Tasks!$E$54&gt;=R$7+7,Tasks!$F$54&lt;R$7),0,IF(R$7+3.5&lt;Tasks!$E$54+(Tasks!$F$54-Tasks!$E$54+1)*N(Tasks!$G$54),2,IF(Tasks!$M$54=4,3,1)))</f>
        <v/>
      </c>
      <c r="S56" s="57">
        <f>IF(OR(Tasks!$M$54=0,Tasks!$E$54&gt;=S$7+7,Tasks!$F$54&lt;S$7),0,IF(S$7+3.5&lt;Tasks!$E$54+(Tasks!$F$54-Tasks!$E$54+1)*N(Tasks!$G$54),2,IF(Tasks!$M$54=4,3,1)))</f>
        <v/>
      </c>
      <c r="T56" s="57">
        <f>IF(OR(Tasks!$M$54=0,Tasks!$E$54&gt;=T$7+7,Tasks!$F$54&lt;T$7),0,IF(T$7+3.5&lt;Tasks!$E$54+(Tasks!$F$54-Tasks!$E$54+1)*N(Tasks!$G$54),2,IF(Tasks!$M$54=4,3,1)))</f>
        <v/>
      </c>
      <c r="U56" s="57">
        <f>IF(OR(Tasks!$M$54=0,Tasks!$E$54&gt;=U$7+7,Tasks!$F$54&lt;U$7),0,IF(U$7+3.5&lt;Tasks!$E$54+(Tasks!$F$54-Tasks!$E$54+1)*N(Tasks!$G$54),2,IF(Tasks!$M$54=4,3,1)))</f>
        <v/>
      </c>
      <c r="V56" s="57">
        <f>IF(OR(Tasks!$M$54=0,Tasks!$E$54&gt;=V$7+7,Tasks!$F$54&lt;V$7),0,IF(V$7+3.5&lt;Tasks!$E$54+(Tasks!$F$54-Tasks!$E$54+1)*N(Tasks!$G$54),2,IF(Tasks!$M$54=4,3,1)))</f>
        <v/>
      </c>
      <c r="W56" s="57">
        <f>IF(OR(Tasks!$M$54=0,Tasks!$E$54&gt;=W$7+7,Tasks!$F$54&lt;W$7),0,IF(W$7+3.5&lt;Tasks!$E$54+(Tasks!$F$54-Tasks!$E$54+1)*N(Tasks!$G$54),2,IF(Tasks!$M$54=4,3,1)))</f>
        <v/>
      </c>
      <c r="X56" s="57">
        <f>IF(OR(Tasks!$M$54=0,Tasks!$E$54&gt;=X$7+7,Tasks!$F$54&lt;X$7),0,IF(X$7+3.5&lt;Tasks!$E$54+(Tasks!$F$54-Tasks!$E$54+1)*N(Tasks!$G$54),2,IF(Tasks!$M$54=4,3,1)))</f>
        <v/>
      </c>
      <c r="Y56" s="57">
        <f>IF(OR(Tasks!$M$54=0,Tasks!$E$54&gt;=Y$7+7,Tasks!$F$54&lt;Y$7),0,IF(Y$7+3.5&lt;Tasks!$E$54+(Tasks!$F$54-Tasks!$E$54+1)*N(Tasks!$G$54),2,IF(Tasks!$M$54=4,3,1)))</f>
        <v/>
      </c>
      <c r="Z56" s="57">
        <f>IF(OR(Tasks!$M$54=0,Tasks!$E$54&gt;=Z$7+7,Tasks!$F$54&lt;Z$7),0,IF(Z$7+3.5&lt;Tasks!$E$54+(Tasks!$F$54-Tasks!$E$54+1)*N(Tasks!$G$54),2,IF(Tasks!$M$54=4,3,1)))</f>
        <v/>
      </c>
      <c r="AA56" s="57">
        <f>IF(OR(Tasks!$M$54=0,Tasks!$E$54&gt;=AA$7+7,Tasks!$F$54&lt;AA$7),0,IF(AA$7+3.5&lt;Tasks!$E$54+(Tasks!$F$54-Tasks!$E$54+1)*N(Tasks!$G$54),2,IF(Tasks!$M$54=4,3,1)))</f>
        <v/>
      </c>
      <c r="AB56" s="57">
        <f>IF(OR(Tasks!$M$54=0,Tasks!$E$54&gt;=AB$7+7,Tasks!$F$54&lt;AB$7),0,IF(AB$7+3.5&lt;Tasks!$E$54+(Tasks!$F$54-Tasks!$E$54+1)*N(Tasks!$G$54),2,IF(Tasks!$M$54=4,3,1)))</f>
        <v/>
      </c>
      <c r="AC56" s="57">
        <f>IF(OR(Tasks!$M$54=0,Tasks!$E$54&gt;=AC$7+7,Tasks!$F$54&lt;AC$7),0,IF(AC$7+3.5&lt;Tasks!$E$54+(Tasks!$F$54-Tasks!$E$54+1)*N(Tasks!$G$54),2,IF(Tasks!$M$54=4,3,1)))</f>
        <v/>
      </c>
      <c r="AD56" s="57">
        <f>IF(OR(Tasks!$M$54=0,Tasks!$E$54&gt;=AD$7+7,Tasks!$F$54&lt;AD$7),0,IF(AD$7+3.5&lt;Tasks!$E$54+(Tasks!$F$54-Tasks!$E$54+1)*N(Tasks!$G$54),2,IF(Tasks!$M$54=4,3,1)))</f>
        <v/>
      </c>
      <c r="AE56" s="57">
        <f>IF(OR(Tasks!$M$54=0,Tasks!$E$54&gt;=AE$7+7,Tasks!$F$54&lt;AE$7),0,IF(AE$7+3.5&lt;Tasks!$E$54+(Tasks!$F$54-Tasks!$E$54+1)*N(Tasks!$G$54),2,IF(Tasks!$M$54=4,3,1)))</f>
        <v/>
      </c>
      <c r="AF56" s="57">
        <f>IF(OR(Tasks!$M$54=0,Tasks!$E$54&gt;=AF$7+7,Tasks!$F$54&lt;AF$7),0,IF(AF$7+3.5&lt;Tasks!$E$54+(Tasks!$F$54-Tasks!$E$54+1)*N(Tasks!$G$54),2,IF(Tasks!$M$54=4,3,1)))</f>
        <v/>
      </c>
      <c r="AG56" s="57">
        <f>IF(OR(Tasks!$M$54=0,Tasks!$E$54&gt;=AG$7+7,Tasks!$F$54&lt;AG$7),0,IF(AG$7+3.5&lt;Tasks!$E$54+(Tasks!$F$54-Tasks!$E$54+1)*N(Tasks!$G$54),2,IF(Tasks!$M$54=4,3,1)))</f>
        <v/>
      </c>
      <c r="AH56" s="1" t="n"/>
    </row>
    <row r="57" ht="17" customHeight="1">
      <c r="A57" s="1" t="n"/>
      <c r="B57" s="53">
        <f>IF(Tasks!$C$55="","",Tasks!$A$55)</f>
        <v/>
      </c>
      <c r="C57" s="54">
        <f>IF(Tasks!$C$55="","",Tasks!$C$55)</f>
        <v/>
      </c>
      <c r="D57" s="33">
        <f>IF(Tasks!$C$55="","",Tasks!$D$55&amp;"")</f>
        <v/>
      </c>
      <c r="E57" s="55">
        <f>IF(N(Tasks!$E$55)=0,"",Tasks!$E$55)</f>
        <v/>
      </c>
      <c r="F57" s="55">
        <f>IF(N(Tasks!$F$55)=0,"",Tasks!$F$55)</f>
        <v/>
      </c>
      <c r="G57" s="56">
        <f>IF(Tasks!$C$55="","",N(Tasks!$G$55))</f>
        <v/>
      </c>
      <c r="H57" s="57">
        <f>IF(OR(Tasks!$M$55=0,Tasks!$E$55&gt;=H$7+7,Tasks!$F$55&lt;H$7),0,IF(H$7+3.5&lt;Tasks!$E$55+(Tasks!$F$55-Tasks!$E$55+1)*N(Tasks!$G$55),2,IF(Tasks!$M$55=4,3,1)))</f>
        <v/>
      </c>
      <c r="I57" s="57">
        <f>IF(OR(Tasks!$M$55=0,Tasks!$E$55&gt;=I$7+7,Tasks!$F$55&lt;I$7),0,IF(I$7+3.5&lt;Tasks!$E$55+(Tasks!$F$55-Tasks!$E$55+1)*N(Tasks!$G$55),2,IF(Tasks!$M$55=4,3,1)))</f>
        <v/>
      </c>
      <c r="J57" s="57">
        <f>IF(OR(Tasks!$M$55=0,Tasks!$E$55&gt;=J$7+7,Tasks!$F$55&lt;J$7),0,IF(J$7+3.5&lt;Tasks!$E$55+(Tasks!$F$55-Tasks!$E$55+1)*N(Tasks!$G$55),2,IF(Tasks!$M$55=4,3,1)))</f>
        <v/>
      </c>
      <c r="K57" s="57">
        <f>IF(OR(Tasks!$M$55=0,Tasks!$E$55&gt;=K$7+7,Tasks!$F$55&lt;K$7),0,IF(K$7+3.5&lt;Tasks!$E$55+(Tasks!$F$55-Tasks!$E$55+1)*N(Tasks!$G$55),2,IF(Tasks!$M$55=4,3,1)))</f>
        <v/>
      </c>
      <c r="L57" s="57">
        <f>IF(OR(Tasks!$M$55=0,Tasks!$E$55&gt;=L$7+7,Tasks!$F$55&lt;L$7),0,IF(L$7+3.5&lt;Tasks!$E$55+(Tasks!$F$55-Tasks!$E$55+1)*N(Tasks!$G$55),2,IF(Tasks!$M$55=4,3,1)))</f>
        <v/>
      </c>
      <c r="M57" s="57">
        <f>IF(OR(Tasks!$M$55=0,Tasks!$E$55&gt;=M$7+7,Tasks!$F$55&lt;M$7),0,IF(M$7+3.5&lt;Tasks!$E$55+(Tasks!$F$55-Tasks!$E$55+1)*N(Tasks!$G$55),2,IF(Tasks!$M$55=4,3,1)))</f>
        <v/>
      </c>
      <c r="N57" s="57">
        <f>IF(OR(Tasks!$M$55=0,Tasks!$E$55&gt;=N$7+7,Tasks!$F$55&lt;N$7),0,IF(N$7+3.5&lt;Tasks!$E$55+(Tasks!$F$55-Tasks!$E$55+1)*N(Tasks!$G$55),2,IF(Tasks!$M$55=4,3,1)))</f>
        <v/>
      </c>
      <c r="O57" s="57">
        <f>IF(OR(Tasks!$M$55=0,Tasks!$E$55&gt;=O$7+7,Tasks!$F$55&lt;O$7),0,IF(O$7+3.5&lt;Tasks!$E$55+(Tasks!$F$55-Tasks!$E$55+1)*N(Tasks!$G$55),2,IF(Tasks!$M$55=4,3,1)))</f>
        <v/>
      </c>
      <c r="P57" s="57">
        <f>IF(OR(Tasks!$M$55=0,Tasks!$E$55&gt;=P$7+7,Tasks!$F$55&lt;P$7),0,IF(P$7+3.5&lt;Tasks!$E$55+(Tasks!$F$55-Tasks!$E$55+1)*N(Tasks!$G$55),2,IF(Tasks!$M$55=4,3,1)))</f>
        <v/>
      </c>
      <c r="Q57" s="57">
        <f>IF(OR(Tasks!$M$55=0,Tasks!$E$55&gt;=Q$7+7,Tasks!$F$55&lt;Q$7),0,IF(Q$7+3.5&lt;Tasks!$E$55+(Tasks!$F$55-Tasks!$E$55+1)*N(Tasks!$G$55),2,IF(Tasks!$M$55=4,3,1)))</f>
        <v/>
      </c>
      <c r="R57" s="57">
        <f>IF(OR(Tasks!$M$55=0,Tasks!$E$55&gt;=R$7+7,Tasks!$F$55&lt;R$7),0,IF(R$7+3.5&lt;Tasks!$E$55+(Tasks!$F$55-Tasks!$E$55+1)*N(Tasks!$G$55),2,IF(Tasks!$M$55=4,3,1)))</f>
        <v/>
      </c>
      <c r="S57" s="57">
        <f>IF(OR(Tasks!$M$55=0,Tasks!$E$55&gt;=S$7+7,Tasks!$F$55&lt;S$7),0,IF(S$7+3.5&lt;Tasks!$E$55+(Tasks!$F$55-Tasks!$E$55+1)*N(Tasks!$G$55),2,IF(Tasks!$M$55=4,3,1)))</f>
        <v/>
      </c>
      <c r="T57" s="57">
        <f>IF(OR(Tasks!$M$55=0,Tasks!$E$55&gt;=T$7+7,Tasks!$F$55&lt;T$7),0,IF(T$7+3.5&lt;Tasks!$E$55+(Tasks!$F$55-Tasks!$E$55+1)*N(Tasks!$G$55),2,IF(Tasks!$M$55=4,3,1)))</f>
        <v/>
      </c>
      <c r="U57" s="57">
        <f>IF(OR(Tasks!$M$55=0,Tasks!$E$55&gt;=U$7+7,Tasks!$F$55&lt;U$7),0,IF(U$7+3.5&lt;Tasks!$E$55+(Tasks!$F$55-Tasks!$E$55+1)*N(Tasks!$G$55),2,IF(Tasks!$M$55=4,3,1)))</f>
        <v/>
      </c>
      <c r="V57" s="57">
        <f>IF(OR(Tasks!$M$55=0,Tasks!$E$55&gt;=V$7+7,Tasks!$F$55&lt;V$7),0,IF(V$7+3.5&lt;Tasks!$E$55+(Tasks!$F$55-Tasks!$E$55+1)*N(Tasks!$G$55),2,IF(Tasks!$M$55=4,3,1)))</f>
        <v/>
      </c>
      <c r="W57" s="57">
        <f>IF(OR(Tasks!$M$55=0,Tasks!$E$55&gt;=W$7+7,Tasks!$F$55&lt;W$7),0,IF(W$7+3.5&lt;Tasks!$E$55+(Tasks!$F$55-Tasks!$E$55+1)*N(Tasks!$G$55),2,IF(Tasks!$M$55=4,3,1)))</f>
        <v/>
      </c>
      <c r="X57" s="57">
        <f>IF(OR(Tasks!$M$55=0,Tasks!$E$55&gt;=X$7+7,Tasks!$F$55&lt;X$7),0,IF(X$7+3.5&lt;Tasks!$E$55+(Tasks!$F$55-Tasks!$E$55+1)*N(Tasks!$G$55),2,IF(Tasks!$M$55=4,3,1)))</f>
        <v/>
      </c>
      <c r="Y57" s="57">
        <f>IF(OR(Tasks!$M$55=0,Tasks!$E$55&gt;=Y$7+7,Tasks!$F$55&lt;Y$7),0,IF(Y$7+3.5&lt;Tasks!$E$55+(Tasks!$F$55-Tasks!$E$55+1)*N(Tasks!$G$55),2,IF(Tasks!$M$55=4,3,1)))</f>
        <v/>
      </c>
      <c r="Z57" s="57">
        <f>IF(OR(Tasks!$M$55=0,Tasks!$E$55&gt;=Z$7+7,Tasks!$F$55&lt;Z$7),0,IF(Z$7+3.5&lt;Tasks!$E$55+(Tasks!$F$55-Tasks!$E$55+1)*N(Tasks!$G$55),2,IF(Tasks!$M$55=4,3,1)))</f>
        <v/>
      </c>
      <c r="AA57" s="57">
        <f>IF(OR(Tasks!$M$55=0,Tasks!$E$55&gt;=AA$7+7,Tasks!$F$55&lt;AA$7),0,IF(AA$7+3.5&lt;Tasks!$E$55+(Tasks!$F$55-Tasks!$E$55+1)*N(Tasks!$G$55),2,IF(Tasks!$M$55=4,3,1)))</f>
        <v/>
      </c>
      <c r="AB57" s="57">
        <f>IF(OR(Tasks!$M$55=0,Tasks!$E$55&gt;=AB$7+7,Tasks!$F$55&lt;AB$7),0,IF(AB$7+3.5&lt;Tasks!$E$55+(Tasks!$F$55-Tasks!$E$55+1)*N(Tasks!$G$55),2,IF(Tasks!$M$55=4,3,1)))</f>
        <v/>
      </c>
      <c r="AC57" s="57">
        <f>IF(OR(Tasks!$M$55=0,Tasks!$E$55&gt;=AC$7+7,Tasks!$F$55&lt;AC$7),0,IF(AC$7+3.5&lt;Tasks!$E$55+(Tasks!$F$55-Tasks!$E$55+1)*N(Tasks!$G$55),2,IF(Tasks!$M$55=4,3,1)))</f>
        <v/>
      </c>
      <c r="AD57" s="57">
        <f>IF(OR(Tasks!$M$55=0,Tasks!$E$55&gt;=AD$7+7,Tasks!$F$55&lt;AD$7),0,IF(AD$7+3.5&lt;Tasks!$E$55+(Tasks!$F$55-Tasks!$E$55+1)*N(Tasks!$G$55),2,IF(Tasks!$M$55=4,3,1)))</f>
        <v/>
      </c>
      <c r="AE57" s="57">
        <f>IF(OR(Tasks!$M$55=0,Tasks!$E$55&gt;=AE$7+7,Tasks!$F$55&lt;AE$7),0,IF(AE$7+3.5&lt;Tasks!$E$55+(Tasks!$F$55-Tasks!$E$55+1)*N(Tasks!$G$55),2,IF(Tasks!$M$55=4,3,1)))</f>
        <v/>
      </c>
      <c r="AF57" s="57">
        <f>IF(OR(Tasks!$M$55=0,Tasks!$E$55&gt;=AF$7+7,Tasks!$F$55&lt;AF$7),0,IF(AF$7+3.5&lt;Tasks!$E$55+(Tasks!$F$55-Tasks!$E$55+1)*N(Tasks!$G$55),2,IF(Tasks!$M$55=4,3,1)))</f>
        <v/>
      </c>
      <c r="AG57" s="57">
        <f>IF(OR(Tasks!$M$55=0,Tasks!$E$55&gt;=AG$7+7,Tasks!$F$55&lt;AG$7),0,IF(AG$7+3.5&lt;Tasks!$E$55+(Tasks!$F$55-Tasks!$E$55+1)*N(Tasks!$G$55),2,IF(Tasks!$M$55=4,3,1)))</f>
        <v/>
      </c>
      <c r="AH57" s="1" t="n"/>
    </row>
    <row r="58" ht="17" customHeight="1">
      <c r="A58" s="1" t="n"/>
      <c r="B58" s="53">
        <f>IF(Tasks!$C$56="","",Tasks!$A$56)</f>
        <v/>
      </c>
      <c r="C58" s="54">
        <f>IF(Tasks!$C$56="","",Tasks!$C$56)</f>
        <v/>
      </c>
      <c r="D58" s="33">
        <f>IF(Tasks!$C$56="","",Tasks!$D$56&amp;"")</f>
        <v/>
      </c>
      <c r="E58" s="55">
        <f>IF(N(Tasks!$E$56)=0,"",Tasks!$E$56)</f>
        <v/>
      </c>
      <c r="F58" s="55">
        <f>IF(N(Tasks!$F$56)=0,"",Tasks!$F$56)</f>
        <v/>
      </c>
      <c r="G58" s="56">
        <f>IF(Tasks!$C$56="","",N(Tasks!$G$56))</f>
        <v/>
      </c>
      <c r="H58" s="57">
        <f>IF(OR(Tasks!$M$56=0,Tasks!$E$56&gt;=H$7+7,Tasks!$F$56&lt;H$7),0,IF(H$7+3.5&lt;Tasks!$E$56+(Tasks!$F$56-Tasks!$E$56+1)*N(Tasks!$G$56),2,IF(Tasks!$M$56=4,3,1)))</f>
        <v/>
      </c>
      <c r="I58" s="57">
        <f>IF(OR(Tasks!$M$56=0,Tasks!$E$56&gt;=I$7+7,Tasks!$F$56&lt;I$7),0,IF(I$7+3.5&lt;Tasks!$E$56+(Tasks!$F$56-Tasks!$E$56+1)*N(Tasks!$G$56),2,IF(Tasks!$M$56=4,3,1)))</f>
        <v/>
      </c>
      <c r="J58" s="57">
        <f>IF(OR(Tasks!$M$56=0,Tasks!$E$56&gt;=J$7+7,Tasks!$F$56&lt;J$7),0,IF(J$7+3.5&lt;Tasks!$E$56+(Tasks!$F$56-Tasks!$E$56+1)*N(Tasks!$G$56),2,IF(Tasks!$M$56=4,3,1)))</f>
        <v/>
      </c>
      <c r="K58" s="57">
        <f>IF(OR(Tasks!$M$56=0,Tasks!$E$56&gt;=K$7+7,Tasks!$F$56&lt;K$7),0,IF(K$7+3.5&lt;Tasks!$E$56+(Tasks!$F$56-Tasks!$E$56+1)*N(Tasks!$G$56),2,IF(Tasks!$M$56=4,3,1)))</f>
        <v/>
      </c>
      <c r="L58" s="57">
        <f>IF(OR(Tasks!$M$56=0,Tasks!$E$56&gt;=L$7+7,Tasks!$F$56&lt;L$7),0,IF(L$7+3.5&lt;Tasks!$E$56+(Tasks!$F$56-Tasks!$E$56+1)*N(Tasks!$G$56),2,IF(Tasks!$M$56=4,3,1)))</f>
        <v/>
      </c>
      <c r="M58" s="57">
        <f>IF(OR(Tasks!$M$56=0,Tasks!$E$56&gt;=M$7+7,Tasks!$F$56&lt;M$7),0,IF(M$7+3.5&lt;Tasks!$E$56+(Tasks!$F$56-Tasks!$E$56+1)*N(Tasks!$G$56),2,IF(Tasks!$M$56=4,3,1)))</f>
        <v/>
      </c>
      <c r="N58" s="57">
        <f>IF(OR(Tasks!$M$56=0,Tasks!$E$56&gt;=N$7+7,Tasks!$F$56&lt;N$7),0,IF(N$7+3.5&lt;Tasks!$E$56+(Tasks!$F$56-Tasks!$E$56+1)*N(Tasks!$G$56),2,IF(Tasks!$M$56=4,3,1)))</f>
        <v/>
      </c>
      <c r="O58" s="57">
        <f>IF(OR(Tasks!$M$56=0,Tasks!$E$56&gt;=O$7+7,Tasks!$F$56&lt;O$7),0,IF(O$7+3.5&lt;Tasks!$E$56+(Tasks!$F$56-Tasks!$E$56+1)*N(Tasks!$G$56),2,IF(Tasks!$M$56=4,3,1)))</f>
        <v/>
      </c>
      <c r="P58" s="57">
        <f>IF(OR(Tasks!$M$56=0,Tasks!$E$56&gt;=P$7+7,Tasks!$F$56&lt;P$7),0,IF(P$7+3.5&lt;Tasks!$E$56+(Tasks!$F$56-Tasks!$E$56+1)*N(Tasks!$G$56),2,IF(Tasks!$M$56=4,3,1)))</f>
        <v/>
      </c>
      <c r="Q58" s="57">
        <f>IF(OR(Tasks!$M$56=0,Tasks!$E$56&gt;=Q$7+7,Tasks!$F$56&lt;Q$7),0,IF(Q$7+3.5&lt;Tasks!$E$56+(Tasks!$F$56-Tasks!$E$56+1)*N(Tasks!$G$56),2,IF(Tasks!$M$56=4,3,1)))</f>
        <v/>
      </c>
      <c r="R58" s="57">
        <f>IF(OR(Tasks!$M$56=0,Tasks!$E$56&gt;=R$7+7,Tasks!$F$56&lt;R$7),0,IF(R$7+3.5&lt;Tasks!$E$56+(Tasks!$F$56-Tasks!$E$56+1)*N(Tasks!$G$56),2,IF(Tasks!$M$56=4,3,1)))</f>
        <v/>
      </c>
      <c r="S58" s="57">
        <f>IF(OR(Tasks!$M$56=0,Tasks!$E$56&gt;=S$7+7,Tasks!$F$56&lt;S$7),0,IF(S$7+3.5&lt;Tasks!$E$56+(Tasks!$F$56-Tasks!$E$56+1)*N(Tasks!$G$56),2,IF(Tasks!$M$56=4,3,1)))</f>
        <v/>
      </c>
      <c r="T58" s="57">
        <f>IF(OR(Tasks!$M$56=0,Tasks!$E$56&gt;=T$7+7,Tasks!$F$56&lt;T$7),0,IF(T$7+3.5&lt;Tasks!$E$56+(Tasks!$F$56-Tasks!$E$56+1)*N(Tasks!$G$56),2,IF(Tasks!$M$56=4,3,1)))</f>
        <v/>
      </c>
      <c r="U58" s="57">
        <f>IF(OR(Tasks!$M$56=0,Tasks!$E$56&gt;=U$7+7,Tasks!$F$56&lt;U$7),0,IF(U$7+3.5&lt;Tasks!$E$56+(Tasks!$F$56-Tasks!$E$56+1)*N(Tasks!$G$56),2,IF(Tasks!$M$56=4,3,1)))</f>
        <v/>
      </c>
      <c r="V58" s="57">
        <f>IF(OR(Tasks!$M$56=0,Tasks!$E$56&gt;=V$7+7,Tasks!$F$56&lt;V$7),0,IF(V$7+3.5&lt;Tasks!$E$56+(Tasks!$F$56-Tasks!$E$56+1)*N(Tasks!$G$56),2,IF(Tasks!$M$56=4,3,1)))</f>
        <v/>
      </c>
      <c r="W58" s="57">
        <f>IF(OR(Tasks!$M$56=0,Tasks!$E$56&gt;=W$7+7,Tasks!$F$56&lt;W$7),0,IF(W$7+3.5&lt;Tasks!$E$56+(Tasks!$F$56-Tasks!$E$56+1)*N(Tasks!$G$56),2,IF(Tasks!$M$56=4,3,1)))</f>
        <v/>
      </c>
      <c r="X58" s="57">
        <f>IF(OR(Tasks!$M$56=0,Tasks!$E$56&gt;=X$7+7,Tasks!$F$56&lt;X$7),0,IF(X$7+3.5&lt;Tasks!$E$56+(Tasks!$F$56-Tasks!$E$56+1)*N(Tasks!$G$56),2,IF(Tasks!$M$56=4,3,1)))</f>
        <v/>
      </c>
      <c r="Y58" s="57">
        <f>IF(OR(Tasks!$M$56=0,Tasks!$E$56&gt;=Y$7+7,Tasks!$F$56&lt;Y$7),0,IF(Y$7+3.5&lt;Tasks!$E$56+(Tasks!$F$56-Tasks!$E$56+1)*N(Tasks!$G$56),2,IF(Tasks!$M$56=4,3,1)))</f>
        <v/>
      </c>
      <c r="Z58" s="57">
        <f>IF(OR(Tasks!$M$56=0,Tasks!$E$56&gt;=Z$7+7,Tasks!$F$56&lt;Z$7),0,IF(Z$7+3.5&lt;Tasks!$E$56+(Tasks!$F$56-Tasks!$E$56+1)*N(Tasks!$G$56),2,IF(Tasks!$M$56=4,3,1)))</f>
        <v/>
      </c>
      <c r="AA58" s="57">
        <f>IF(OR(Tasks!$M$56=0,Tasks!$E$56&gt;=AA$7+7,Tasks!$F$56&lt;AA$7),0,IF(AA$7+3.5&lt;Tasks!$E$56+(Tasks!$F$56-Tasks!$E$56+1)*N(Tasks!$G$56),2,IF(Tasks!$M$56=4,3,1)))</f>
        <v/>
      </c>
      <c r="AB58" s="57">
        <f>IF(OR(Tasks!$M$56=0,Tasks!$E$56&gt;=AB$7+7,Tasks!$F$56&lt;AB$7),0,IF(AB$7+3.5&lt;Tasks!$E$56+(Tasks!$F$56-Tasks!$E$56+1)*N(Tasks!$G$56),2,IF(Tasks!$M$56=4,3,1)))</f>
        <v/>
      </c>
      <c r="AC58" s="57">
        <f>IF(OR(Tasks!$M$56=0,Tasks!$E$56&gt;=AC$7+7,Tasks!$F$56&lt;AC$7),0,IF(AC$7+3.5&lt;Tasks!$E$56+(Tasks!$F$56-Tasks!$E$56+1)*N(Tasks!$G$56),2,IF(Tasks!$M$56=4,3,1)))</f>
        <v/>
      </c>
      <c r="AD58" s="57">
        <f>IF(OR(Tasks!$M$56=0,Tasks!$E$56&gt;=AD$7+7,Tasks!$F$56&lt;AD$7),0,IF(AD$7+3.5&lt;Tasks!$E$56+(Tasks!$F$56-Tasks!$E$56+1)*N(Tasks!$G$56),2,IF(Tasks!$M$56=4,3,1)))</f>
        <v/>
      </c>
      <c r="AE58" s="57">
        <f>IF(OR(Tasks!$M$56=0,Tasks!$E$56&gt;=AE$7+7,Tasks!$F$56&lt;AE$7),0,IF(AE$7+3.5&lt;Tasks!$E$56+(Tasks!$F$56-Tasks!$E$56+1)*N(Tasks!$G$56),2,IF(Tasks!$M$56=4,3,1)))</f>
        <v/>
      </c>
      <c r="AF58" s="57">
        <f>IF(OR(Tasks!$M$56=0,Tasks!$E$56&gt;=AF$7+7,Tasks!$F$56&lt;AF$7),0,IF(AF$7+3.5&lt;Tasks!$E$56+(Tasks!$F$56-Tasks!$E$56+1)*N(Tasks!$G$56),2,IF(Tasks!$M$56=4,3,1)))</f>
        <v/>
      </c>
      <c r="AG58" s="57">
        <f>IF(OR(Tasks!$M$56=0,Tasks!$E$56&gt;=AG$7+7,Tasks!$F$56&lt;AG$7),0,IF(AG$7+3.5&lt;Tasks!$E$56+(Tasks!$F$56-Tasks!$E$56+1)*N(Tasks!$G$56),2,IF(Tasks!$M$56=4,3,1)))</f>
        <v/>
      </c>
      <c r="AH58" s="1" t="n"/>
    </row>
    <row r="59" ht="17" customHeight="1">
      <c r="A59" s="1" t="n"/>
      <c r="B59" s="53">
        <f>IF(Tasks!$C$57="","",Tasks!$A$57)</f>
        <v/>
      </c>
      <c r="C59" s="54">
        <f>IF(Tasks!$C$57="","",Tasks!$C$57)</f>
        <v/>
      </c>
      <c r="D59" s="33">
        <f>IF(Tasks!$C$57="","",Tasks!$D$57&amp;"")</f>
        <v/>
      </c>
      <c r="E59" s="55">
        <f>IF(N(Tasks!$E$57)=0,"",Tasks!$E$57)</f>
        <v/>
      </c>
      <c r="F59" s="55">
        <f>IF(N(Tasks!$F$57)=0,"",Tasks!$F$57)</f>
        <v/>
      </c>
      <c r="G59" s="56">
        <f>IF(Tasks!$C$57="","",N(Tasks!$G$57))</f>
        <v/>
      </c>
      <c r="H59" s="57">
        <f>IF(OR(Tasks!$M$57=0,Tasks!$E$57&gt;=H$7+7,Tasks!$F$57&lt;H$7),0,IF(H$7+3.5&lt;Tasks!$E$57+(Tasks!$F$57-Tasks!$E$57+1)*N(Tasks!$G$57),2,IF(Tasks!$M$57=4,3,1)))</f>
        <v/>
      </c>
      <c r="I59" s="57">
        <f>IF(OR(Tasks!$M$57=0,Tasks!$E$57&gt;=I$7+7,Tasks!$F$57&lt;I$7),0,IF(I$7+3.5&lt;Tasks!$E$57+(Tasks!$F$57-Tasks!$E$57+1)*N(Tasks!$G$57),2,IF(Tasks!$M$57=4,3,1)))</f>
        <v/>
      </c>
      <c r="J59" s="57">
        <f>IF(OR(Tasks!$M$57=0,Tasks!$E$57&gt;=J$7+7,Tasks!$F$57&lt;J$7),0,IF(J$7+3.5&lt;Tasks!$E$57+(Tasks!$F$57-Tasks!$E$57+1)*N(Tasks!$G$57),2,IF(Tasks!$M$57=4,3,1)))</f>
        <v/>
      </c>
      <c r="K59" s="57">
        <f>IF(OR(Tasks!$M$57=0,Tasks!$E$57&gt;=K$7+7,Tasks!$F$57&lt;K$7),0,IF(K$7+3.5&lt;Tasks!$E$57+(Tasks!$F$57-Tasks!$E$57+1)*N(Tasks!$G$57),2,IF(Tasks!$M$57=4,3,1)))</f>
        <v/>
      </c>
      <c r="L59" s="57">
        <f>IF(OR(Tasks!$M$57=0,Tasks!$E$57&gt;=L$7+7,Tasks!$F$57&lt;L$7),0,IF(L$7+3.5&lt;Tasks!$E$57+(Tasks!$F$57-Tasks!$E$57+1)*N(Tasks!$G$57),2,IF(Tasks!$M$57=4,3,1)))</f>
        <v/>
      </c>
      <c r="M59" s="57">
        <f>IF(OR(Tasks!$M$57=0,Tasks!$E$57&gt;=M$7+7,Tasks!$F$57&lt;M$7),0,IF(M$7+3.5&lt;Tasks!$E$57+(Tasks!$F$57-Tasks!$E$57+1)*N(Tasks!$G$57),2,IF(Tasks!$M$57=4,3,1)))</f>
        <v/>
      </c>
      <c r="N59" s="57">
        <f>IF(OR(Tasks!$M$57=0,Tasks!$E$57&gt;=N$7+7,Tasks!$F$57&lt;N$7),0,IF(N$7+3.5&lt;Tasks!$E$57+(Tasks!$F$57-Tasks!$E$57+1)*N(Tasks!$G$57),2,IF(Tasks!$M$57=4,3,1)))</f>
        <v/>
      </c>
      <c r="O59" s="57">
        <f>IF(OR(Tasks!$M$57=0,Tasks!$E$57&gt;=O$7+7,Tasks!$F$57&lt;O$7),0,IF(O$7+3.5&lt;Tasks!$E$57+(Tasks!$F$57-Tasks!$E$57+1)*N(Tasks!$G$57),2,IF(Tasks!$M$57=4,3,1)))</f>
        <v/>
      </c>
      <c r="P59" s="57">
        <f>IF(OR(Tasks!$M$57=0,Tasks!$E$57&gt;=P$7+7,Tasks!$F$57&lt;P$7),0,IF(P$7+3.5&lt;Tasks!$E$57+(Tasks!$F$57-Tasks!$E$57+1)*N(Tasks!$G$57),2,IF(Tasks!$M$57=4,3,1)))</f>
        <v/>
      </c>
      <c r="Q59" s="57">
        <f>IF(OR(Tasks!$M$57=0,Tasks!$E$57&gt;=Q$7+7,Tasks!$F$57&lt;Q$7),0,IF(Q$7+3.5&lt;Tasks!$E$57+(Tasks!$F$57-Tasks!$E$57+1)*N(Tasks!$G$57),2,IF(Tasks!$M$57=4,3,1)))</f>
        <v/>
      </c>
      <c r="R59" s="57">
        <f>IF(OR(Tasks!$M$57=0,Tasks!$E$57&gt;=R$7+7,Tasks!$F$57&lt;R$7),0,IF(R$7+3.5&lt;Tasks!$E$57+(Tasks!$F$57-Tasks!$E$57+1)*N(Tasks!$G$57),2,IF(Tasks!$M$57=4,3,1)))</f>
        <v/>
      </c>
      <c r="S59" s="57">
        <f>IF(OR(Tasks!$M$57=0,Tasks!$E$57&gt;=S$7+7,Tasks!$F$57&lt;S$7),0,IF(S$7+3.5&lt;Tasks!$E$57+(Tasks!$F$57-Tasks!$E$57+1)*N(Tasks!$G$57),2,IF(Tasks!$M$57=4,3,1)))</f>
        <v/>
      </c>
      <c r="T59" s="57">
        <f>IF(OR(Tasks!$M$57=0,Tasks!$E$57&gt;=T$7+7,Tasks!$F$57&lt;T$7),0,IF(T$7+3.5&lt;Tasks!$E$57+(Tasks!$F$57-Tasks!$E$57+1)*N(Tasks!$G$57),2,IF(Tasks!$M$57=4,3,1)))</f>
        <v/>
      </c>
      <c r="U59" s="57">
        <f>IF(OR(Tasks!$M$57=0,Tasks!$E$57&gt;=U$7+7,Tasks!$F$57&lt;U$7),0,IF(U$7+3.5&lt;Tasks!$E$57+(Tasks!$F$57-Tasks!$E$57+1)*N(Tasks!$G$57),2,IF(Tasks!$M$57=4,3,1)))</f>
        <v/>
      </c>
      <c r="V59" s="57">
        <f>IF(OR(Tasks!$M$57=0,Tasks!$E$57&gt;=V$7+7,Tasks!$F$57&lt;V$7),0,IF(V$7+3.5&lt;Tasks!$E$57+(Tasks!$F$57-Tasks!$E$57+1)*N(Tasks!$G$57),2,IF(Tasks!$M$57=4,3,1)))</f>
        <v/>
      </c>
      <c r="W59" s="57">
        <f>IF(OR(Tasks!$M$57=0,Tasks!$E$57&gt;=W$7+7,Tasks!$F$57&lt;W$7),0,IF(W$7+3.5&lt;Tasks!$E$57+(Tasks!$F$57-Tasks!$E$57+1)*N(Tasks!$G$57),2,IF(Tasks!$M$57=4,3,1)))</f>
        <v/>
      </c>
      <c r="X59" s="57">
        <f>IF(OR(Tasks!$M$57=0,Tasks!$E$57&gt;=X$7+7,Tasks!$F$57&lt;X$7),0,IF(X$7+3.5&lt;Tasks!$E$57+(Tasks!$F$57-Tasks!$E$57+1)*N(Tasks!$G$57),2,IF(Tasks!$M$57=4,3,1)))</f>
        <v/>
      </c>
      <c r="Y59" s="57">
        <f>IF(OR(Tasks!$M$57=0,Tasks!$E$57&gt;=Y$7+7,Tasks!$F$57&lt;Y$7),0,IF(Y$7+3.5&lt;Tasks!$E$57+(Tasks!$F$57-Tasks!$E$57+1)*N(Tasks!$G$57),2,IF(Tasks!$M$57=4,3,1)))</f>
        <v/>
      </c>
      <c r="Z59" s="57">
        <f>IF(OR(Tasks!$M$57=0,Tasks!$E$57&gt;=Z$7+7,Tasks!$F$57&lt;Z$7),0,IF(Z$7+3.5&lt;Tasks!$E$57+(Tasks!$F$57-Tasks!$E$57+1)*N(Tasks!$G$57),2,IF(Tasks!$M$57=4,3,1)))</f>
        <v/>
      </c>
      <c r="AA59" s="57">
        <f>IF(OR(Tasks!$M$57=0,Tasks!$E$57&gt;=AA$7+7,Tasks!$F$57&lt;AA$7),0,IF(AA$7+3.5&lt;Tasks!$E$57+(Tasks!$F$57-Tasks!$E$57+1)*N(Tasks!$G$57),2,IF(Tasks!$M$57=4,3,1)))</f>
        <v/>
      </c>
      <c r="AB59" s="57">
        <f>IF(OR(Tasks!$M$57=0,Tasks!$E$57&gt;=AB$7+7,Tasks!$F$57&lt;AB$7),0,IF(AB$7+3.5&lt;Tasks!$E$57+(Tasks!$F$57-Tasks!$E$57+1)*N(Tasks!$G$57),2,IF(Tasks!$M$57=4,3,1)))</f>
        <v/>
      </c>
      <c r="AC59" s="57">
        <f>IF(OR(Tasks!$M$57=0,Tasks!$E$57&gt;=AC$7+7,Tasks!$F$57&lt;AC$7),0,IF(AC$7+3.5&lt;Tasks!$E$57+(Tasks!$F$57-Tasks!$E$57+1)*N(Tasks!$G$57),2,IF(Tasks!$M$57=4,3,1)))</f>
        <v/>
      </c>
      <c r="AD59" s="57">
        <f>IF(OR(Tasks!$M$57=0,Tasks!$E$57&gt;=AD$7+7,Tasks!$F$57&lt;AD$7),0,IF(AD$7+3.5&lt;Tasks!$E$57+(Tasks!$F$57-Tasks!$E$57+1)*N(Tasks!$G$57),2,IF(Tasks!$M$57=4,3,1)))</f>
        <v/>
      </c>
      <c r="AE59" s="57">
        <f>IF(OR(Tasks!$M$57=0,Tasks!$E$57&gt;=AE$7+7,Tasks!$F$57&lt;AE$7),0,IF(AE$7+3.5&lt;Tasks!$E$57+(Tasks!$F$57-Tasks!$E$57+1)*N(Tasks!$G$57),2,IF(Tasks!$M$57=4,3,1)))</f>
        <v/>
      </c>
      <c r="AF59" s="57">
        <f>IF(OR(Tasks!$M$57=0,Tasks!$E$57&gt;=AF$7+7,Tasks!$F$57&lt;AF$7),0,IF(AF$7+3.5&lt;Tasks!$E$57+(Tasks!$F$57-Tasks!$E$57+1)*N(Tasks!$G$57),2,IF(Tasks!$M$57=4,3,1)))</f>
        <v/>
      </c>
      <c r="AG59" s="57">
        <f>IF(OR(Tasks!$M$57=0,Tasks!$E$57&gt;=AG$7+7,Tasks!$F$57&lt;AG$7),0,IF(AG$7+3.5&lt;Tasks!$E$57+(Tasks!$F$57-Tasks!$E$57+1)*N(Tasks!$G$57),2,IF(Tasks!$M$57=4,3,1)))</f>
        <v/>
      </c>
      <c r="AH59" s="1" t="n"/>
    </row>
    <row r="60" ht="17" customHeight="1">
      <c r="A60" s="1" t="n"/>
      <c r="B60" s="53">
        <f>IF(Tasks!$C$58="","",Tasks!$A$58)</f>
        <v/>
      </c>
      <c r="C60" s="54">
        <f>IF(Tasks!$C$58="","",Tasks!$C$58)</f>
        <v/>
      </c>
      <c r="D60" s="33">
        <f>IF(Tasks!$C$58="","",Tasks!$D$58&amp;"")</f>
        <v/>
      </c>
      <c r="E60" s="55">
        <f>IF(N(Tasks!$E$58)=0,"",Tasks!$E$58)</f>
        <v/>
      </c>
      <c r="F60" s="55">
        <f>IF(N(Tasks!$F$58)=0,"",Tasks!$F$58)</f>
        <v/>
      </c>
      <c r="G60" s="56">
        <f>IF(Tasks!$C$58="","",N(Tasks!$G$58))</f>
        <v/>
      </c>
      <c r="H60" s="57">
        <f>IF(OR(Tasks!$M$58=0,Tasks!$E$58&gt;=H$7+7,Tasks!$F$58&lt;H$7),0,IF(H$7+3.5&lt;Tasks!$E$58+(Tasks!$F$58-Tasks!$E$58+1)*N(Tasks!$G$58),2,IF(Tasks!$M$58=4,3,1)))</f>
        <v/>
      </c>
      <c r="I60" s="57">
        <f>IF(OR(Tasks!$M$58=0,Tasks!$E$58&gt;=I$7+7,Tasks!$F$58&lt;I$7),0,IF(I$7+3.5&lt;Tasks!$E$58+(Tasks!$F$58-Tasks!$E$58+1)*N(Tasks!$G$58),2,IF(Tasks!$M$58=4,3,1)))</f>
        <v/>
      </c>
      <c r="J60" s="57">
        <f>IF(OR(Tasks!$M$58=0,Tasks!$E$58&gt;=J$7+7,Tasks!$F$58&lt;J$7),0,IF(J$7+3.5&lt;Tasks!$E$58+(Tasks!$F$58-Tasks!$E$58+1)*N(Tasks!$G$58),2,IF(Tasks!$M$58=4,3,1)))</f>
        <v/>
      </c>
      <c r="K60" s="57">
        <f>IF(OR(Tasks!$M$58=0,Tasks!$E$58&gt;=K$7+7,Tasks!$F$58&lt;K$7),0,IF(K$7+3.5&lt;Tasks!$E$58+(Tasks!$F$58-Tasks!$E$58+1)*N(Tasks!$G$58),2,IF(Tasks!$M$58=4,3,1)))</f>
        <v/>
      </c>
      <c r="L60" s="57">
        <f>IF(OR(Tasks!$M$58=0,Tasks!$E$58&gt;=L$7+7,Tasks!$F$58&lt;L$7),0,IF(L$7+3.5&lt;Tasks!$E$58+(Tasks!$F$58-Tasks!$E$58+1)*N(Tasks!$G$58),2,IF(Tasks!$M$58=4,3,1)))</f>
        <v/>
      </c>
      <c r="M60" s="57">
        <f>IF(OR(Tasks!$M$58=0,Tasks!$E$58&gt;=M$7+7,Tasks!$F$58&lt;M$7),0,IF(M$7+3.5&lt;Tasks!$E$58+(Tasks!$F$58-Tasks!$E$58+1)*N(Tasks!$G$58),2,IF(Tasks!$M$58=4,3,1)))</f>
        <v/>
      </c>
      <c r="N60" s="57">
        <f>IF(OR(Tasks!$M$58=0,Tasks!$E$58&gt;=N$7+7,Tasks!$F$58&lt;N$7),0,IF(N$7+3.5&lt;Tasks!$E$58+(Tasks!$F$58-Tasks!$E$58+1)*N(Tasks!$G$58),2,IF(Tasks!$M$58=4,3,1)))</f>
        <v/>
      </c>
      <c r="O60" s="57">
        <f>IF(OR(Tasks!$M$58=0,Tasks!$E$58&gt;=O$7+7,Tasks!$F$58&lt;O$7),0,IF(O$7+3.5&lt;Tasks!$E$58+(Tasks!$F$58-Tasks!$E$58+1)*N(Tasks!$G$58),2,IF(Tasks!$M$58=4,3,1)))</f>
        <v/>
      </c>
      <c r="P60" s="57">
        <f>IF(OR(Tasks!$M$58=0,Tasks!$E$58&gt;=P$7+7,Tasks!$F$58&lt;P$7),0,IF(P$7+3.5&lt;Tasks!$E$58+(Tasks!$F$58-Tasks!$E$58+1)*N(Tasks!$G$58),2,IF(Tasks!$M$58=4,3,1)))</f>
        <v/>
      </c>
      <c r="Q60" s="57">
        <f>IF(OR(Tasks!$M$58=0,Tasks!$E$58&gt;=Q$7+7,Tasks!$F$58&lt;Q$7),0,IF(Q$7+3.5&lt;Tasks!$E$58+(Tasks!$F$58-Tasks!$E$58+1)*N(Tasks!$G$58),2,IF(Tasks!$M$58=4,3,1)))</f>
        <v/>
      </c>
      <c r="R60" s="57">
        <f>IF(OR(Tasks!$M$58=0,Tasks!$E$58&gt;=R$7+7,Tasks!$F$58&lt;R$7),0,IF(R$7+3.5&lt;Tasks!$E$58+(Tasks!$F$58-Tasks!$E$58+1)*N(Tasks!$G$58),2,IF(Tasks!$M$58=4,3,1)))</f>
        <v/>
      </c>
      <c r="S60" s="57">
        <f>IF(OR(Tasks!$M$58=0,Tasks!$E$58&gt;=S$7+7,Tasks!$F$58&lt;S$7),0,IF(S$7+3.5&lt;Tasks!$E$58+(Tasks!$F$58-Tasks!$E$58+1)*N(Tasks!$G$58),2,IF(Tasks!$M$58=4,3,1)))</f>
        <v/>
      </c>
      <c r="T60" s="57">
        <f>IF(OR(Tasks!$M$58=0,Tasks!$E$58&gt;=T$7+7,Tasks!$F$58&lt;T$7),0,IF(T$7+3.5&lt;Tasks!$E$58+(Tasks!$F$58-Tasks!$E$58+1)*N(Tasks!$G$58),2,IF(Tasks!$M$58=4,3,1)))</f>
        <v/>
      </c>
      <c r="U60" s="57">
        <f>IF(OR(Tasks!$M$58=0,Tasks!$E$58&gt;=U$7+7,Tasks!$F$58&lt;U$7),0,IF(U$7+3.5&lt;Tasks!$E$58+(Tasks!$F$58-Tasks!$E$58+1)*N(Tasks!$G$58),2,IF(Tasks!$M$58=4,3,1)))</f>
        <v/>
      </c>
      <c r="V60" s="57">
        <f>IF(OR(Tasks!$M$58=0,Tasks!$E$58&gt;=V$7+7,Tasks!$F$58&lt;V$7),0,IF(V$7+3.5&lt;Tasks!$E$58+(Tasks!$F$58-Tasks!$E$58+1)*N(Tasks!$G$58),2,IF(Tasks!$M$58=4,3,1)))</f>
        <v/>
      </c>
      <c r="W60" s="57">
        <f>IF(OR(Tasks!$M$58=0,Tasks!$E$58&gt;=W$7+7,Tasks!$F$58&lt;W$7),0,IF(W$7+3.5&lt;Tasks!$E$58+(Tasks!$F$58-Tasks!$E$58+1)*N(Tasks!$G$58),2,IF(Tasks!$M$58=4,3,1)))</f>
        <v/>
      </c>
      <c r="X60" s="57">
        <f>IF(OR(Tasks!$M$58=0,Tasks!$E$58&gt;=X$7+7,Tasks!$F$58&lt;X$7),0,IF(X$7+3.5&lt;Tasks!$E$58+(Tasks!$F$58-Tasks!$E$58+1)*N(Tasks!$G$58),2,IF(Tasks!$M$58=4,3,1)))</f>
        <v/>
      </c>
      <c r="Y60" s="57">
        <f>IF(OR(Tasks!$M$58=0,Tasks!$E$58&gt;=Y$7+7,Tasks!$F$58&lt;Y$7),0,IF(Y$7+3.5&lt;Tasks!$E$58+(Tasks!$F$58-Tasks!$E$58+1)*N(Tasks!$G$58),2,IF(Tasks!$M$58=4,3,1)))</f>
        <v/>
      </c>
      <c r="Z60" s="57">
        <f>IF(OR(Tasks!$M$58=0,Tasks!$E$58&gt;=Z$7+7,Tasks!$F$58&lt;Z$7),0,IF(Z$7+3.5&lt;Tasks!$E$58+(Tasks!$F$58-Tasks!$E$58+1)*N(Tasks!$G$58),2,IF(Tasks!$M$58=4,3,1)))</f>
        <v/>
      </c>
      <c r="AA60" s="57">
        <f>IF(OR(Tasks!$M$58=0,Tasks!$E$58&gt;=AA$7+7,Tasks!$F$58&lt;AA$7),0,IF(AA$7+3.5&lt;Tasks!$E$58+(Tasks!$F$58-Tasks!$E$58+1)*N(Tasks!$G$58),2,IF(Tasks!$M$58=4,3,1)))</f>
        <v/>
      </c>
      <c r="AB60" s="57">
        <f>IF(OR(Tasks!$M$58=0,Tasks!$E$58&gt;=AB$7+7,Tasks!$F$58&lt;AB$7),0,IF(AB$7+3.5&lt;Tasks!$E$58+(Tasks!$F$58-Tasks!$E$58+1)*N(Tasks!$G$58),2,IF(Tasks!$M$58=4,3,1)))</f>
        <v/>
      </c>
      <c r="AC60" s="57">
        <f>IF(OR(Tasks!$M$58=0,Tasks!$E$58&gt;=AC$7+7,Tasks!$F$58&lt;AC$7),0,IF(AC$7+3.5&lt;Tasks!$E$58+(Tasks!$F$58-Tasks!$E$58+1)*N(Tasks!$G$58),2,IF(Tasks!$M$58=4,3,1)))</f>
        <v/>
      </c>
      <c r="AD60" s="57">
        <f>IF(OR(Tasks!$M$58=0,Tasks!$E$58&gt;=AD$7+7,Tasks!$F$58&lt;AD$7),0,IF(AD$7+3.5&lt;Tasks!$E$58+(Tasks!$F$58-Tasks!$E$58+1)*N(Tasks!$G$58),2,IF(Tasks!$M$58=4,3,1)))</f>
        <v/>
      </c>
      <c r="AE60" s="57">
        <f>IF(OR(Tasks!$M$58=0,Tasks!$E$58&gt;=AE$7+7,Tasks!$F$58&lt;AE$7),0,IF(AE$7+3.5&lt;Tasks!$E$58+(Tasks!$F$58-Tasks!$E$58+1)*N(Tasks!$G$58),2,IF(Tasks!$M$58=4,3,1)))</f>
        <v/>
      </c>
      <c r="AF60" s="57">
        <f>IF(OR(Tasks!$M$58=0,Tasks!$E$58&gt;=AF$7+7,Tasks!$F$58&lt;AF$7),0,IF(AF$7+3.5&lt;Tasks!$E$58+(Tasks!$F$58-Tasks!$E$58+1)*N(Tasks!$G$58),2,IF(Tasks!$M$58=4,3,1)))</f>
        <v/>
      </c>
      <c r="AG60" s="57">
        <f>IF(OR(Tasks!$M$58=0,Tasks!$E$58&gt;=AG$7+7,Tasks!$F$58&lt;AG$7),0,IF(AG$7+3.5&lt;Tasks!$E$58+(Tasks!$F$58-Tasks!$E$58+1)*N(Tasks!$G$58),2,IF(Tasks!$M$58=4,3,1)))</f>
        <v/>
      </c>
      <c r="AH60" s="1" t="n"/>
    </row>
    <row r="61" ht="17" customHeight="1">
      <c r="A61" s="1" t="n"/>
      <c r="B61" s="53">
        <f>IF(Tasks!$C$59="","",Tasks!$A$59)</f>
        <v/>
      </c>
      <c r="C61" s="54">
        <f>IF(Tasks!$C$59="","",Tasks!$C$59)</f>
        <v/>
      </c>
      <c r="D61" s="33">
        <f>IF(Tasks!$C$59="","",Tasks!$D$59&amp;"")</f>
        <v/>
      </c>
      <c r="E61" s="55">
        <f>IF(N(Tasks!$E$59)=0,"",Tasks!$E$59)</f>
        <v/>
      </c>
      <c r="F61" s="55">
        <f>IF(N(Tasks!$F$59)=0,"",Tasks!$F$59)</f>
        <v/>
      </c>
      <c r="G61" s="56">
        <f>IF(Tasks!$C$59="","",N(Tasks!$G$59))</f>
        <v/>
      </c>
      <c r="H61" s="57">
        <f>IF(OR(Tasks!$M$59=0,Tasks!$E$59&gt;=H$7+7,Tasks!$F$59&lt;H$7),0,IF(H$7+3.5&lt;Tasks!$E$59+(Tasks!$F$59-Tasks!$E$59+1)*N(Tasks!$G$59),2,IF(Tasks!$M$59=4,3,1)))</f>
        <v/>
      </c>
      <c r="I61" s="57">
        <f>IF(OR(Tasks!$M$59=0,Tasks!$E$59&gt;=I$7+7,Tasks!$F$59&lt;I$7),0,IF(I$7+3.5&lt;Tasks!$E$59+(Tasks!$F$59-Tasks!$E$59+1)*N(Tasks!$G$59),2,IF(Tasks!$M$59=4,3,1)))</f>
        <v/>
      </c>
      <c r="J61" s="57">
        <f>IF(OR(Tasks!$M$59=0,Tasks!$E$59&gt;=J$7+7,Tasks!$F$59&lt;J$7),0,IF(J$7+3.5&lt;Tasks!$E$59+(Tasks!$F$59-Tasks!$E$59+1)*N(Tasks!$G$59),2,IF(Tasks!$M$59=4,3,1)))</f>
        <v/>
      </c>
      <c r="K61" s="57">
        <f>IF(OR(Tasks!$M$59=0,Tasks!$E$59&gt;=K$7+7,Tasks!$F$59&lt;K$7),0,IF(K$7+3.5&lt;Tasks!$E$59+(Tasks!$F$59-Tasks!$E$59+1)*N(Tasks!$G$59),2,IF(Tasks!$M$59=4,3,1)))</f>
        <v/>
      </c>
      <c r="L61" s="57">
        <f>IF(OR(Tasks!$M$59=0,Tasks!$E$59&gt;=L$7+7,Tasks!$F$59&lt;L$7),0,IF(L$7+3.5&lt;Tasks!$E$59+(Tasks!$F$59-Tasks!$E$59+1)*N(Tasks!$G$59),2,IF(Tasks!$M$59=4,3,1)))</f>
        <v/>
      </c>
      <c r="M61" s="57">
        <f>IF(OR(Tasks!$M$59=0,Tasks!$E$59&gt;=M$7+7,Tasks!$F$59&lt;M$7),0,IF(M$7+3.5&lt;Tasks!$E$59+(Tasks!$F$59-Tasks!$E$59+1)*N(Tasks!$G$59),2,IF(Tasks!$M$59=4,3,1)))</f>
        <v/>
      </c>
      <c r="N61" s="57">
        <f>IF(OR(Tasks!$M$59=0,Tasks!$E$59&gt;=N$7+7,Tasks!$F$59&lt;N$7),0,IF(N$7+3.5&lt;Tasks!$E$59+(Tasks!$F$59-Tasks!$E$59+1)*N(Tasks!$G$59),2,IF(Tasks!$M$59=4,3,1)))</f>
        <v/>
      </c>
      <c r="O61" s="57">
        <f>IF(OR(Tasks!$M$59=0,Tasks!$E$59&gt;=O$7+7,Tasks!$F$59&lt;O$7),0,IF(O$7+3.5&lt;Tasks!$E$59+(Tasks!$F$59-Tasks!$E$59+1)*N(Tasks!$G$59),2,IF(Tasks!$M$59=4,3,1)))</f>
        <v/>
      </c>
      <c r="P61" s="57">
        <f>IF(OR(Tasks!$M$59=0,Tasks!$E$59&gt;=P$7+7,Tasks!$F$59&lt;P$7),0,IF(P$7+3.5&lt;Tasks!$E$59+(Tasks!$F$59-Tasks!$E$59+1)*N(Tasks!$G$59),2,IF(Tasks!$M$59=4,3,1)))</f>
        <v/>
      </c>
      <c r="Q61" s="57">
        <f>IF(OR(Tasks!$M$59=0,Tasks!$E$59&gt;=Q$7+7,Tasks!$F$59&lt;Q$7),0,IF(Q$7+3.5&lt;Tasks!$E$59+(Tasks!$F$59-Tasks!$E$59+1)*N(Tasks!$G$59),2,IF(Tasks!$M$59=4,3,1)))</f>
        <v/>
      </c>
      <c r="R61" s="57">
        <f>IF(OR(Tasks!$M$59=0,Tasks!$E$59&gt;=R$7+7,Tasks!$F$59&lt;R$7),0,IF(R$7+3.5&lt;Tasks!$E$59+(Tasks!$F$59-Tasks!$E$59+1)*N(Tasks!$G$59),2,IF(Tasks!$M$59=4,3,1)))</f>
        <v/>
      </c>
      <c r="S61" s="57">
        <f>IF(OR(Tasks!$M$59=0,Tasks!$E$59&gt;=S$7+7,Tasks!$F$59&lt;S$7),0,IF(S$7+3.5&lt;Tasks!$E$59+(Tasks!$F$59-Tasks!$E$59+1)*N(Tasks!$G$59),2,IF(Tasks!$M$59=4,3,1)))</f>
        <v/>
      </c>
      <c r="T61" s="57">
        <f>IF(OR(Tasks!$M$59=0,Tasks!$E$59&gt;=T$7+7,Tasks!$F$59&lt;T$7),0,IF(T$7+3.5&lt;Tasks!$E$59+(Tasks!$F$59-Tasks!$E$59+1)*N(Tasks!$G$59),2,IF(Tasks!$M$59=4,3,1)))</f>
        <v/>
      </c>
      <c r="U61" s="57">
        <f>IF(OR(Tasks!$M$59=0,Tasks!$E$59&gt;=U$7+7,Tasks!$F$59&lt;U$7),0,IF(U$7+3.5&lt;Tasks!$E$59+(Tasks!$F$59-Tasks!$E$59+1)*N(Tasks!$G$59),2,IF(Tasks!$M$59=4,3,1)))</f>
        <v/>
      </c>
      <c r="V61" s="57">
        <f>IF(OR(Tasks!$M$59=0,Tasks!$E$59&gt;=V$7+7,Tasks!$F$59&lt;V$7),0,IF(V$7+3.5&lt;Tasks!$E$59+(Tasks!$F$59-Tasks!$E$59+1)*N(Tasks!$G$59),2,IF(Tasks!$M$59=4,3,1)))</f>
        <v/>
      </c>
      <c r="W61" s="57">
        <f>IF(OR(Tasks!$M$59=0,Tasks!$E$59&gt;=W$7+7,Tasks!$F$59&lt;W$7),0,IF(W$7+3.5&lt;Tasks!$E$59+(Tasks!$F$59-Tasks!$E$59+1)*N(Tasks!$G$59),2,IF(Tasks!$M$59=4,3,1)))</f>
        <v/>
      </c>
      <c r="X61" s="57">
        <f>IF(OR(Tasks!$M$59=0,Tasks!$E$59&gt;=X$7+7,Tasks!$F$59&lt;X$7),0,IF(X$7+3.5&lt;Tasks!$E$59+(Tasks!$F$59-Tasks!$E$59+1)*N(Tasks!$G$59),2,IF(Tasks!$M$59=4,3,1)))</f>
        <v/>
      </c>
      <c r="Y61" s="57">
        <f>IF(OR(Tasks!$M$59=0,Tasks!$E$59&gt;=Y$7+7,Tasks!$F$59&lt;Y$7),0,IF(Y$7+3.5&lt;Tasks!$E$59+(Tasks!$F$59-Tasks!$E$59+1)*N(Tasks!$G$59),2,IF(Tasks!$M$59=4,3,1)))</f>
        <v/>
      </c>
      <c r="Z61" s="57">
        <f>IF(OR(Tasks!$M$59=0,Tasks!$E$59&gt;=Z$7+7,Tasks!$F$59&lt;Z$7),0,IF(Z$7+3.5&lt;Tasks!$E$59+(Tasks!$F$59-Tasks!$E$59+1)*N(Tasks!$G$59),2,IF(Tasks!$M$59=4,3,1)))</f>
        <v/>
      </c>
      <c r="AA61" s="57">
        <f>IF(OR(Tasks!$M$59=0,Tasks!$E$59&gt;=AA$7+7,Tasks!$F$59&lt;AA$7),0,IF(AA$7+3.5&lt;Tasks!$E$59+(Tasks!$F$59-Tasks!$E$59+1)*N(Tasks!$G$59),2,IF(Tasks!$M$59=4,3,1)))</f>
        <v/>
      </c>
      <c r="AB61" s="57">
        <f>IF(OR(Tasks!$M$59=0,Tasks!$E$59&gt;=AB$7+7,Tasks!$F$59&lt;AB$7),0,IF(AB$7+3.5&lt;Tasks!$E$59+(Tasks!$F$59-Tasks!$E$59+1)*N(Tasks!$G$59),2,IF(Tasks!$M$59=4,3,1)))</f>
        <v/>
      </c>
      <c r="AC61" s="57">
        <f>IF(OR(Tasks!$M$59=0,Tasks!$E$59&gt;=AC$7+7,Tasks!$F$59&lt;AC$7),0,IF(AC$7+3.5&lt;Tasks!$E$59+(Tasks!$F$59-Tasks!$E$59+1)*N(Tasks!$G$59),2,IF(Tasks!$M$59=4,3,1)))</f>
        <v/>
      </c>
      <c r="AD61" s="57">
        <f>IF(OR(Tasks!$M$59=0,Tasks!$E$59&gt;=AD$7+7,Tasks!$F$59&lt;AD$7),0,IF(AD$7+3.5&lt;Tasks!$E$59+(Tasks!$F$59-Tasks!$E$59+1)*N(Tasks!$G$59),2,IF(Tasks!$M$59=4,3,1)))</f>
        <v/>
      </c>
      <c r="AE61" s="57">
        <f>IF(OR(Tasks!$M$59=0,Tasks!$E$59&gt;=AE$7+7,Tasks!$F$59&lt;AE$7),0,IF(AE$7+3.5&lt;Tasks!$E$59+(Tasks!$F$59-Tasks!$E$59+1)*N(Tasks!$G$59),2,IF(Tasks!$M$59=4,3,1)))</f>
        <v/>
      </c>
      <c r="AF61" s="57">
        <f>IF(OR(Tasks!$M$59=0,Tasks!$E$59&gt;=AF$7+7,Tasks!$F$59&lt;AF$7),0,IF(AF$7+3.5&lt;Tasks!$E$59+(Tasks!$F$59-Tasks!$E$59+1)*N(Tasks!$G$59),2,IF(Tasks!$M$59=4,3,1)))</f>
        <v/>
      </c>
      <c r="AG61" s="57">
        <f>IF(OR(Tasks!$M$59=0,Tasks!$E$59&gt;=AG$7+7,Tasks!$F$59&lt;AG$7),0,IF(AG$7+3.5&lt;Tasks!$E$59+(Tasks!$F$59-Tasks!$E$59+1)*N(Tasks!$G$59),2,IF(Tasks!$M$59=4,3,1)))</f>
        <v/>
      </c>
      <c r="AH61" s="1" t="n"/>
    </row>
    <row r="62" ht="17" customHeight="1">
      <c r="A62" s="1" t="n"/>
      <c r="B62" s="53">
        <f>IF(Tasks!$C$60="","",Tasks!$A$60)</f>
        <v/>
      </c>
      <c r="C62" s="54">
        <f>IF(Tasks!$C$60="","",Tasks!$C$60)</f>
        <v/>
      </c>
      <c r="D62" s="33">
        <f>IF(Tasks!$C$60="","",Tasks!$D$60&amp;"")</f>
        <v/>
      </c>
      <c r="E62" s="55">
        <f>IF(N(Tasks!$E$60)=0,"",Tasks!$E$60)</f>
        <v/>
      </c>
      <c r="F62" s="55">
        <f>IF(N(Tasks!$F$60)=0,"",Tasks!$F$60)</f>
        <v/>
      </c>
      <c r="G62" s="56">
        <f>IF(Tasks!$C$60="","",N(Tasks!$G$60))</f>
        <v/>
      </c>
      <c r="H62" s="57">
        <f>IF(OR(Tasks!$M$60=0,Tasks!$E$60&gt;=H$7+7,Tasks!$F$60&lt;H$7),0,IF(H$7+3.5&lt;Tasks!$E$60+(Tasks!$F$60-Tasks!$E$60+1)*N(Tasks!$G$60),2,IF(Tasks!$M$60=4,3,1)))</f>
        <v/>
      </c>
      <c r="I62" s="57">
        <f>IF(OR(Tasks!$M$60=0,Tasks!$E$60&gt;=I$7+7,Tasks!$F$60&lt;I$7),0,IF(I$7+3.5&lt;Tasks!$E$60+(Tasks!$F$60-Tasks!$E$60+1)*N(Tasks!$G$60),2,IF(Tasks!$M$60=4,3,1)))</f>
        <v/>
      </c>
      <c r="J62" s="57">
        <f>IF(OR(Tasks!$M$60=0,Tasks!$E$60&gt;=J$7+7,Tasks!$F$60&lt;J$7),0,IF(J$7+3.5&lt;Tasks!$E$60+(Tasks!$F$60-Tasks!$E$60+1)*N(Tasks!$G$60),2,IF(Tasks!$M$60=4,3,1)))</f>
        <v/>
      </c>
      <c r="K62" s="57">
        <f>IF(OR(Tasks!$M$60=0,Tasks!$E$60&gt;=K$7+7,Tasks!$F$60&lt;K$7),0,IF(K$7+3.5&lt;Tasks!$E$60+(Tasks!$F$60-Tasks!$E$60+1)*N(Tasks!$G$60),2,IF(Tasks!$M$60=4,3,1)))</f>
        <v/>
      </c>
      <c r="L62" s="57">
        <f>IF(OR(Tasks!$M$60=0,Tasks!$E$60&gt;=L$7+7,Tasks!$F$60&lt;L$7),0,IF(L$7+3.5&lt;Tasks!$E$60+(Tasks!$F$60-Tasks!$E$60+1)*N(Tasks!$G$60),2,IF(Tasks!$M$60=4,3,1)))</f>
        <v/>
      </c>
      <c r="M62" s="57">
        <f>IF(OR(Tasks!$M$60=0,Tasks!$E$60&gt;=M$7+7,Tasks!$F$60&lt;M$7),0,IF(M$7+3.5&lt;Tasks!$E$60+(Tasks!$F$60-Tasks!$E$60+1)*N(Tasks!$G$60),2,IF(Tasks!$M$60=4,3,1)))</f>
        <v/>
      </c>
      <c r="N62" s="57">
        <f>IF(OR(Tasks!$M$60=0,Tasks!$E$60&gt;=N$7+7,Tasks!$F$60&lt;N$7),0,IF(N$7+3.5&lt;Tasks!$E$60+(Tasks!$F$60-Tasks!$E$60+1)*N(Tasks!$G$60),2,IF(Tasks!$M$60=4,3,1)))</f>
        <v/>
      </c>
      <c r="O62" s="57">
        <f>IF(OR(Tasks!$M$60=0,Tasks!$E$60&gt;=O$7+7,Tasks!$F$60&lt;O$7),0,IF(O$7+3.5&lt;Tasks!$E$60+(Tasks!$F$60-Tasks!$E$60+1)*N(Tasks!$G$60),2,IF(Tasks!$M$60=4,3,1)))</f>
        <v/>
      </c>
      <c r="P62" s="57">
        <f>IF(OR(Tasks!$M$60=0,Tasks!$E$60&gt;=P$7+7,Tasks!$F$60&lt;P$7),0,IF(P$7+3.5&lt;Tasks!$E$60+(Tasks!$F$60-Tasks!$E$60+1)*N(Tasks!$G$60),2,IF(Tasks!$M$60=4,3,1)))</f>
        <v/>
      </c>
      <c r="Q62" s="57">
        <f>IF(OR(Tasks!$M$60=0,Tasks!$E$60&gt;=Q$7+7,Tasks!$F$60&lt;Q$7),0,IF(Q$7+3.5&lt;Tasks!$E$60+(Tasks!$F$60-Tasks!$E$60+1)*N(Tasks!$G$60),2,IF(Tasks!$M$60=4,3,1)))</f>
        <v/>
      </c>
      <c r="R62" s="57">
        <f>IF(OR(Tasks!$M$60=0,Tasks!$E$60&gt;=R$7+7,Tasks!$F$60&lt;R$7),0,IF(R$7+3.5&lt;Tasks!$E$60+(Tasks!$F$60-Tasks!$E$60+1)*N(Tasks!$G$60),2,IF(Tasks!$M$60=4,3,1)))</f>
        <v/>
      </c>
      <c r="S62" s="57">
        <f>IF(OR(Tasks!$M$60=0,Tasks!$E$60&gt;=S$7+7,Tasks!$F$60&lt;S$7),0,IF(S$7+3.5&lt;Tasks!$E$60+(Tasks!$F$60-Tasks!$E$60+1)*N(Tasks!$G$60),2,IF(Tasks!$M$60=4,3,1)))</f>
        <v/>
      </c>
      <c r="T62" s="57">
        <f>IF(OR(Tasks!$M$60=0,Tasks!$E$60&gt;=T$7+7,Tasks!$F$60&lt;T$7),0,IF(T$7+3.5&lt;Tasks!$E$60+(Tasks!$F$60-Tasks!$E$60+1)*N(Tasks!$G$60),2,IF(Tasks!$M$60=4,3,1)))</f>
        <v/>
      </c>
      <c r="U62" s="57">
        <f>IF(OR(Tasks!$M$60=0,Tasks!$E$60&gt;=U$7+7,Tasks!$F$60&lt;U$7),0,IF(U$7+3.5&lt;Tasks!$E$60+(Tasks!$F$60-Tasks!$E$60+1)*N(Tasks!$G$60),2,IF(Tasks!$M$60=4,3,1)))</f>
        <v/>
      </c>
      <c r="V62" s="57">
        <f>IF(OR(Tasks!$M$60=0,Tasks!$E$60&gt;=V$7+7,Tasks!$F$60&lt;V$7),0,IF(V$7+3.5&lt;Tasks!$E$60+(Tasks!$F$60-Tasks!$E$60+1)*N(Tasks!$G$60),2,IF(Tasks!$M$60=4,3,1)))</f>
        <v/>
      </c>
      <c r="W62" s="57">
        <f>IF(OR(Tasks!$M$60=0,Tasks!$E$60&gt;=W$7+7,Tasks!$F$60&lt;W$7),0,IF(W$7+3.5&lt;Tasks!$E$60+(Tasks!$F$60-Tasks!$E$60+1)*N(Tasks!$G$60),2,IF(Tasks!$M$60=4,3,1)))</f>
        <v/>
      </c>
      <c r="X62" s="57">
        <f>IF(OR(Tasks!$M$60=0,Tasks!$E$60&gt;=X$7+7,Tasks!$F$60&lt;X$7),0,IF(X$7+3.5&lt;Tasks!$E$60+(Tasks!$F$60-Tasks!$E$60+1)*N(Tasks!$G$60),2,IF(Tasks!$M$60=4,3,1)))</f>
        <v/>
      </c>
      <c r="Y62" s="57">
        <f>IF(OR(Tasks!$M$60=0,Tasks!$E$60&gt;=Y$7+7,Tasks!$F$60&lt;Y$7),0,IF(Y$7+3.5&lt;Tasks!$E$60+(Tasks!$F$60-Tasks!$E$60+1)*N(Tasks!$G$60),2,IF(Tasks!$M$60=4,3,1)))</f>
        <v/>
      </c>
      <c r="Z62" s="57">
        <f>IF(OR(Tasks!$M$60=0,Tasks!$E$60&gt;=Z$7+7,Tasks!$F$60&lt;Z$7),0,IF(Z$7+3.5&lt;Tasks!$E$60+(Tasks!$F$60-Tasks!$E$60+1)*N(Tasks!$G$60),2,IF(Tasks!$M$60=4,3,1)))</f>
        <v/>
      </c>
      <c r="AA62" s="57">
        <f>IF(OR(Tasks!$M$60=0,Tasks!$E$60&gt;=AA$7+7,Tasks!$F$60&lt;AA$7),0,IF(AA$7+3.5&lt;Tasks!$E$60+(Tasks!$F$60-Tasks!$E$60+1)*N(Tasks!$G$60),2,IF(Tasks!$M$60=4,3,1)))</f>
        <v/>
      </c>
      <c r="AB62" s="57">
        <f>IF(OR(Tasks!$M$60=0,Tasks!$E$60&gt;=AB$7+7,Tasks!$F$60&lt;AB$7),0,IF(AB$7+3.5&lt;Tasks!$E$60+(Tasks!$F$60-Tasks!$E$60+1)*N(Tasks!$G$60),2,IF(Tasks!$M$60=4,3,1)))</f>
        <v/>
      </c>
      <c r="AC62" s="57">
        <f>IF(OR(Tasks!$M$60=0,Tasks!$E$60&gt;=AC$7+7,Tasks!$F$60&lt;AC$7),0,IF(AC$7+3.5&lt;Tasks!$E$60+(Tasks!$F$60-Tasks!$E$60+1)*N(Tasks!$G$60),2,IF(Tasks!$M$60=4,3,1)))</f>
        <v/>
      </c>
      <c r="AD62" s="57">
        <f>IF(OR(Tasks!$M$60=0,Tasks!$E$60&gt;=AD$7+7,Tasks!$F$60&lt;AD$7),0,IF(AD$7+3.5&lt;Tasks!$E$60+(Tasks!$F$60-Tasks!$E$60+1)*N(Tasks!$G$60),2,IF(Tasks!$M$60=4,3,1)))</f>
        <v/>
      </c>
      <c r="AE62" s="57">
        <f>IF(OR(Tasks!$M$60=0,Tasks!$E$60&gt;=AE$7+7,Tasks!$F$60&lt;AE$7),0,IF(AE$7+3.5&lt;Tasks!$E$60+(Tasks!$F$60-Tasks!$E$60+1)*N(Tasks!$G$60),2,IF(Tasks!$M$60=4,3,1)))</f>
        <v/>
      </c>
      <c r="AF62" s="57">
        <f>IF(OR(Tasks!$M$60=0,Tasks!$E$60&gt;=AF$7+7,Tasks!$F$60&lt;AF$7),0,IF(AF$7+3.5&lt;Tasks!$E$60+(Tasks!$F$60-Tasks!$E$60+1)*N(Tasks!$G$60),2,IF(Tasks!$M$60=4,3,1)))</f>
        <v/>
      </c>
      <c r="AG62" s="57">
        <f>IF(OR(Tasks!$M$60=0,Tasks!$E$60&gt;=AG$7+7,Tasks!$F$60&lt;AG$7),0,IF(AG$7+3.5&lt;Tasks!$E$60+(Tasks!$F$60-Tasks!$E$60+1)*N(Tasks!$G$60),2,IF(Tasks!$M$60=4,3,1)))</f>
        <v/>
      </c>
      <c r="AH62" s="1" t="n"/>
    </row>
    <row r="63" ht="17" customHeight="1">
      <c r="A63" s="1" t="n"/>
      <c r="B63" s="53">
        <f>IF(Tasks!$C$61="","",Tasks!$A$61)</f>
        <v/>
      </c>
      <c r="C63" s="54">
        <f>IF(Tasks!$C$61="","",Tasks!$C$61)</f>
        <v/>
      </c>
      <c r="D63" s="33">
        <f>IF(Tasks!$C$61="","",Tasks!$D$61&amp;"")</f>
        <v/>
      </c>
      <c r="E63" s="55">
        <f>IF(N(Tasks!$E$61)=0,"",Tasks!$E$61)</f>
        <v/>
      </c>
      <c r="F63" s="55">
        <f>IF(N(Tasks!$F$61)=0,"",Tasks!$F$61)</f>
        <v/>
      </c>
      <c r="G63" s="56">
        <f>IF(Tasks!$C$61="","",N(Tasks!$G$61))</f>
        <v/>
      </c>
      <c r="H63" s="57">
        <f>IF(OR(Tasks!$M$61=0,Tasks!$E$61&gt;=H$7+7,Tasks!$F$61&lt;H$7),0,IF(H$7+3.5&lt;Tasks!$E$61+(Tasks!$F$61-Tasks!$E$61+1)*N(Tasks!$G$61),2,IF(Tasks!$M$61=4,3,1)))</f>
        <v/>
      </c>
      <c r="I63" s="57">
        <f>IF(OR(Tasks!$M$61=0,Tasks!$E$61&gt;=I$7+7,Tasks!$F$61&lt;I$7),0,IF(I$7+3.5&lt;Tasks!$E$61+(Tasks!$F$61-Tasks!$E$61+1)*N(Tasks!$G$61),2,IF(Tasks!$M$61=4,3,1)))</f>
        <v/>
      </c>
      <c r="J63" s="57">
        <f>IF(OR(Tasks!$M$61=0,Tasks!$E$61&gt;=J$7+7,Tasks!$F$61&lt;J$7),0,IF(J$7+3.5&lt;Tasks!$E$61+(Tasks!$F$61-Tasks!$E$61+1)*N(Tasks!$G$61),2,IF(Tasks!$M$61=4,3,1)))</f>
        <v/>
      </c>
      <c r="K63" s="57">
        <f>IF(OR(Tasks!$M$61=0,Tasks!$E$61&gt;=K$7+7,Tasks!$F$61&lt;K$7),0,IF(K$7+3.5&lt;Tasks!$E$61+(Tasks!$F$61-Tasks!$E$61+1)*N(Tasks!$G$61),2,IF(Tasks!$M$61=4,3,1)))</f>
        <v/>
      </c>
      <c r="L63" s="57">
        <f>IF(OR(Tasks!$M$61=0,Tasks!$E$61&gt;=L$7+7,Tasks!$F$61&lt;L$7),0,IF(L$7+3.5&lt;Tasks!$E$61+(Tasks!$F$61-Tasks!$E$61+1)*N(Tasks!$G$61),2,IF(Tasks!$M$61=4,3,1)))</f>
        <v/>
      </c>
      <c r="M63" s="57">
        <f>IF(OR(Tasks!$M$61=0,Tasks!$E$61&gt;=M$7+7,Tasks!$F$61&lt;M$7),0,IF(M$7+3.5&lt;Tasks!$E$61+(Tasks!$F$61-Tasks!$E$61+1)*N(Tasks!$G$61),2,IF(Tasks!$M$61=4,3,1)))</f>
        <v/>
      </c>
      <c r="N63" s="57">
        <f>IF(OR(Tasks!$M$61=0,Tasks!$E$61&gt;=N$7+7,Tasks!$F$61&lt;N$7),0,IF(N$7+3.5&lt;Tasks!$E$61+(Tasks!$F$61-Tasks!$E$61+1)*N(Tasks!$G$61),2,IF(Tasks!$M$61=4,3,1)))</f>
        <v/>
      </c>
      <c r="O63" s="57">
        <f>IF(OR(Tasks!$M$61=0,Tasks!$E$61&gt;=O$7+7,Tasks!$F$61&lt;O$7),0,IF(O$7+3.5&lt;Tasks!$E$61+(Tasks!$F$61-Tasks!$E$61+1)*N(Tasks!$G$61),2,IF(Tasks!$M$61=4,3,1)))</f>
        <v/>
      </c>
      <c r="P63" s="57">
        <f>IF(OR(Tasks!$M$61=0,Tasks!$E$61&gt;=P$7+7,Tasks!$F$61&lt;P$7),0,IF(P$7+3.5&lt;Tasks!$E$61+(Tasks!$F$61-Tasks!$E$61+1)*N(Tasks!$G$61),2,IF(Tasks!$M$61=4,3,1)))</f>
        <v/>
      </c>
      <c r="Q63" s="57">
        <f>IF(OR(Tasks!$M$61=0,Tasks!$E$61&gt;=Q$7+7,Tasks!$F$61&lt;Q$7),0,IF(Q$7+3.5&lt;Tasks!$E$61+(Tasks!$F$61-Tasks!$E$61+1)*N(Tasks!$G$61),2,IF(Tasks!$M$61=4,3,1)))</f>
        <v/>
      </c>
      <c r="R63" s="57">
        <f>IF(OR(Tasks!$M$61=0,Tasks!$E$61&gt;=R$7+7,Tasks!$F$61&lt;R$7),0,IF(R$7+3.5&lt;Tasks!$E$61+(Tasks!$F$61-Tasks!$E$61+1)*N(Tasks!$G$61),2,IF(Tasks!$M$61=4,3,1)))</f>
        <v/>
      </c>
      <c r="S63" s="57">
        <f>IF(OR(Tasks!$M$61=0,Tasks!$E$61&gt;=S$7+7,Tasks!$F$61&lt;S$7),0,IF(S$7+3.5&lt;Tasks!$E$61+(Tasks!$F$61-Tasks!$E$61+1)*N(Tasks!$G$61),2,IF(Tasks!$M$61=4,3,1)))</f>
        <v/>
      </c>
      <c r="T63" s="57">
        <f>IF(OR(Tasks!$M$61=0,Tasks!$E$61&gt;=T$7+7,Tasks!$F$61&lt;T$7),0,IF(T$7+3.5&lt;Tasks!$E$61+(Tasks!$F$61-Tasks!$E$61+1)*N(Tasks!$G$61),2,IF(Tasks!$M$61=4,3,1)))</f>
        <v/>
      </c>
      <c r="U63" s="57">
        <f>IF(OR(Tasks!$M$61=0,Tasks!$E$61&gt;=U$7+7,Tasks!$F$61&lt;U$7),0,IF(U$7+3.5&lt;Tasks!$E$61+(Tasks!$F$61-Tasks!$E$61+1)*N(Tasks!$G$61),2,IF(Tasks!$M$61=4,3,1)))</f>
        <v/>
      </c>
      <c r="V63" s="57">
        <f>IF(OR(Tasks!$M$61=0,Tasks!$E$61&gt;=V$7+7,Tasks!$F$61&lt;V$7),0,IF(V$7+3.5&lt;Tasks!$E$61+(Tasks!$F$61-Tasks!$E$61+1)*N(Tasks!$G$61),2,IF(Tasks!$M$61=4,3,1)))</f>
        <v/>
      </c>
      <c r="W63" s="57">
        <f>IF(OR(Tasks!$M$61=0,Tasks!$E$61&gt;=W$7+7,Tasks!$F$61&lt;W$7),0,IF(W$7+3.5&lt;Tasks!$E$61+(Tasks!$F$61-Tasks!$E$61+1)*N(Tasks!$G$61),2,IF(Tasks!$M$61=4,3,1)))</f>
        <v/>
      </c>
      <c r="X63" s="57">
        <f>IF(OR(Tasks!$M$61=0,Tasks!$E$61&gt;=X$7+7,Tasks!$F$61&lt;X$7),0,IF(X$7+3.5&lt;Tasks!$E$61+(Tasks!$F$61-Tasks!$E$61+1)*N(Tasks!$G$61),2,IF(Tasks!$M$61=4,3,1)))</f>
        <v/>
      </c>
      <c r="Y63" s="57">
        <f>IF(OR(Tasks!$M$61=0,Tasks!$E$61&gt;=Y$7+7,Tasks!$F$61&lt;Y$7),0,IF(Y$7+3.5&lt;Tasks!$E$61+(Tasks!$F$61-Tasks!$E$61+1)*N(Tasks!$G$61),2,IF(Tasks!$M$61=4,3,1)))</f>
        <v/>
      </c>
      <c r="Z63" s="57">
        <f>IF(OR(Tasks!$M$61=0,Tasks!$E$61&gt;=Z$7+7,Tasks!$F$61&lt;Z$7),0,IF(Z$7+3.5&lt;Tasks!$E$61+(Tasks!$F$61-Tasks!$E$61+1)*N(Tasks!$G$61),2,IF(Tasks!$M$61=4,3,1)))</f>
        <v/>
      </c>
      <c r="AA63" s="57">
        <f>IF(OR(Tasks!$M$61=0,Tasks!$E$61&gt;=AA$7+7,Tasks!$F$61&lt;AA$7),0,IF(AA$7+3.5&lt;Tasks!$E$61+(Tasks!$F$61-Tasks!$E$61+1)*N(Tasks!$G$61),2,IF(Tasks!$M$61=4,3,1)))</f>
        <v/>
      </c>
      <c r="AB63" s="57">
        <f>IF(OR(Tasks!$M$61=0,Tasks!$E$61&gt;=AB$7+7,Tasks!$F$61&lt;AB$7),0,IF(AB$7+3.5&lt;Tasks!$E$61+(Tasks!$F$61-Tasks!$E$61+1)*N(Tasks!$G$61),2,IF(Tasks!$M$61=4,3,1)))</f>
        <v/>
      </c>
      <c r="AC63" s="57">
        <f>IF(OR(Tasks!$M$61=0,Tasks!$E$61&gt;=AC$7+7,Tasks!$F$61&lt;AC$7),0,IF(AC$7+3.5&lt;Tasks!$E$61+(Tasks!$F$61-Tasks!$E$61+1)*N(Tasks!$G$61),2,IF(Tasks!$M$61=4,3,1)))</f>
        <v/>
      </c>
      <c r="AD63" s="57">
        <f>IF(OR(Tasks!$M$61=0,Tasks!$E$61&gt;=AD$7+7,Tasks!$F$61&lt;AD$7),0,IF(AD$7+3.5&lt;Tasks!$E$61+(Tasks!$F$61-Tasks!$E$61+1)*N(Tasks!$G$61),2,IF(Tasks!$M$61=4,3,1)))</f>
        <v/>
      </c>
      <c r="AE63" s="57">
        <f>IF(OR(Tasks!$M$61=0,Tasks!$E$61&gt;=AE$7+7,Tasks!$F$61&lt;AE$7),0,IF(AE$7+3.5&lt;Tasks!$E$61+(Tasks!$F$61-Tasks!$E$61+1)*N(Tasks!$G$61),2,IF(Tasks!$M$61=4,3,1)))</f>
        <v/>
      </c>
      <c r="AF63" s="57">
        <f>IF(OR(Tasks!$M$61=0,Tasks!$E$61&gt;=AF$7+7,Tasks!$F$61&lt;AF$7),0,IF(AF$7+3.5&lt;Tasks!$E$61+(Tasks!$F$61-Tasks!$E$61+1)*N(Tasks!$G$61),2,IF(Tasks!$M$61=4,3,1)))</f>
        <v/>
      </c>
      <c r="AG63" s="57">
        <f>IF(OR(Tasks!$M$61=0,Tasks!$E$61&gt;=AG$7+7,Tasks!$F$61&lt;AG$7),0,IF(AG$7+3.5&lt;Tasks!$E$61+(Tasks!$F$61-Tasks!$E$61+1)*N(Tasks!$G$61),2,IF(Tasks!$M$61=4,3,1)))</f>
        <v/>
      </c>
      <c r="AH63" s="1" t="n"/>
    </row>
    <row r="64" ht="17" customHeight="1">
      <c r="A64" s="1" t="n"/>
      <c r="B64" s="53">
        <f>IF(Tasks!$C$62="","",Tasks!$A$62)</f>
        <v/>
      </c>
      <c r="C64" s="54">
        <f>IF(Tasks!$C$62="","",Tasks!$C$62)</f>
        <v/>
      </c>
      <c r="D64" s="33">
        <f>IF(Tasks!$C$62="","",Tasks!$D$62&amp;"")</f>
        <v/>
      </c>
      <c r="E64" s="55">
        <f>IF(N(Tasks!$E$62)=0,"",Tasks!$E$62)</f>
        <v/>
      </c>
      <c r="F64" s="55">
        <f>IF(N(Tasks!$F$62)=0,"",Tasks!$F$62)</f>
        <v/>
      </c>
      <c r="G64" s="56">
        <f>IF(Tasks!$C$62="","",N(Tasks!$G$62))</f>
        <v/>
      </c>
      <c r="H64" s="57">
        <f>IF(OR(Tasks!$M$62=0,Tasks!$E$62&gt;=H$7+7,Tasks!$F$62&lt;H$7),0,IF(H$7+3.5&lt;Tasks!$E$62+(Tasks!$F$62-Tasks!$E$62+1)*N(Tasks!$G$62),2,IF(Tasks!$M$62=4,3,1)))</f>
        <v/>
      </c>
      <c r="I64" s="57">
        <f>IF(OR(Tasks!$M$62=0,Tasks!$E$62&gt;=I$7+7,Tasks!$F$62&lt;I$7),0,IF(I$7+3.5&lt;Tasks!$E$62+(Tasks!$F$62-Tasks!$E$62+1)*N(Tasks!$G$62),2,IF(Tasks!$M$62=4,3,1)))</f>
        <v/>
      </c>
      <c r="J64" s="57">
        <f>IF(OR(Tasks!$M$62=0,Tasks!$E$62&gt;=J$7+7,Tasks!$F$62&lt;J$7),0,IF(J$7+3.5&lt;Tasks!$E$62+(Tasks!$F$62-Tasks!$E$62+1)*N(Tasks!$G$62),2,IF(Tasks!$M$62=4,3,1)))</f>
        <v/>
      </c>
      <c r="K64" s="57">
        <f>IF(OR(Tasks!$M$62=0,Tasks!$E$62&gt;=K$7+7,Tasks!$F$62&lt;K$7),0,IF(K$7+3.5&lt;Tasks!$E$62+(Tasks!$F$62-Tasks!$E$62+1)*N(Tasks!$G$62),2,IF(Tasks!$M$62=4,3,1)))</f>
        <v/>
      </c>
      <c r="L64" s="57">
        <f>IF(OR(Tasks!$M$62=0,Tasks!$E$62&gt;=L$7+7,Tasks!$F$62&lt;L$7),0,IF(L$7+3.5&lt;Tasks!$E$62+(Tasks!$F$62-Tasks!$E$62+1)*N(Tasks!$G$62),2,IF(Tasks!$M$62=4,3,1)))</f>
        <v/>
      </c>
      <c r="M64" s="57">
        <f>IF(OR(Tasks!$M$62=0,Tasks!$E$62&gt;=M$7+7,Tasks!$F$62&lt;M$7),0,IF(M$7+3.5&lt;Tasks!$E$62+(Tasks!$F$62-Tasks!$E$62+1)*N(Tasks!$G$62),2,IF(Tasks!$M$62=4,3,1)))</f>
        <v/>
      </c>
      <c r="N64" s="57">
        <f>IF(OR(Tasks!$M$62=0,Tasks!$E$62&gt;=N$7+7,Tasks!$F$62&lt;N$7),0,IF(N$7+3.5&lt;Tasks!$E$62+(Tasks!$F$62-Tasks!$E$62+1)*N(Tasks!$G$62),2,IF(Tasks!$M$62=4,3,1)))</f>
        <v/>
      </c>
      <c r="O64" s="57">
        <f>IF(OR(Tasks!$M$62=0,Tasks!$E$62&gt;=O$7+7,Tasks!$F$62&lt;O$7),0,IF(O$7+3.5&lt;Tasks!$E$62+(Tasks!$F$62-Tasks!$E$62+1)*N(Tasks!$G$62),2,IF(Tasks!$M$62=4,3,1)))</f>
        <v/>
      </c>
      <c r="P64" s="57">
        <f>IF(OR(Tasks!$M$62=0,Tasks!$E$62&gt;=P$7+7,Tasks!$F$62&lt;P$7),0,IF(P$7+3.5&lt;Tasks!$E$62+(Tasks!$F$62-Tasks!$E$62+1)*N(Tasks!$G$62),2,IF(Tasks!$M$62=4,3,1)))</f>
        <v/>
      </c>
      <c r="Q64" s="57">
        <f>IF(OR(Tasks!$M$62=0,Tasks!$E$62&gt;=Q$7+7,Tasks!$F$62&lt;Q$7),0,IF(Q$7+3.5&lt;Tasks!$E$62+(Tasks!$F$62-Tasks!$E$62+1)*N(Tasks!$G$62),2,IF(Tasks!$M$62=4,3,1)))</f>
        <v/>
      </c>
      <c r="R64" s="57">
        <f>IF(OR(Tasks!$M$62=0,Tasks!$E$62&gt;=R$7+7,Tasks!$F$62&lt;R$7),0,IF(R$7+3.5&lt;Tasks!$E$62+(Tasks!$F$62-Tasks!$E$62+1)*N(Tasks!$G$62),2,IF(Tasks!$M$62=4,3,1)))</f>
        <v/>
      </c>
      <c r="S64" s="57">
        <f>IF(OR(Tasks!$M$62=0,Tasks!$E$62&gt;=S$7+7,Tasks!$F$62&lt;S$7),0,IF(S$7+3.5&lt;Tasks!$E$62+(Tasks!$F$62-Tasks!$E$62+1)*N(Tasks!$G$62),2,IF(Tasks!$M$62=4,3,1)))</f>
        <v/>
      </c>
      <c r="T64" s="57">
        <f>IF(OR(Tasks!$M$62=0,Tasks!$E$62&gt;=T$7+7,Tasks!$F$62&lt;T$7),0,IF(T$7+3.5&lt;Tasks!$E$62+(Tasks!$F$62-Tasks!$E$62+1)*N(Tasks!$G$62),2,IF(Tasks!$M$62=4,3,1)))</f>
        <v/>
      </c>
      <c r="U64" s="57">
        <f>IF(OR(Tasks!$M$62=0,Tasks!$E$62&gt;=U$7+7,Tasks!$F$62&lt;U$7),0,IF(U$7+3.5&lt;Tasks!$E$62+(Tasks!$F$62-Tasks!$E$62+1)*N(Tasks!$G$62),2,IF(Tasks!$M$62=4,3,1)))</f>
        <v/>
      </c>
      <c r="V64" s="57">
        <f>IF(OR(Tasks!$M$62=0,Tasks!$E$62&gt;=V$7+7,Tasks!$F$62&lt;V$7),0,IF(V$7+3.5&lt;Tasks!$E$62+(Tasks!$F$62-Tasks!$E$62+1)*N(Tasks!$G$62),2,IF(Tasks!$M$62=4,3,1)))</f>
        <v/>
      </c>
      <c r="W64" s="57">
        <f>IF(OR(Tasks!$M$62=0,Tasks!$E$62&gt;=W$7+7,Tasks!$F$62&lt;W$7),0,IF(W$7+3.5&lt;Tasks!$E$62+(Tasks!$F$62-Tasks!$E$62+1)*N(Tasks!$G$62),2,IF(Tasks!$M$62=4,3,1)))</f>
        <v/>
      </c>
      <c r="X64" s="57">
        <f>IF(OR(Tasks!$M$62=0,Tasks!$E$62&gt;=X$7+7,Tasks!$F$62&lt;X$7),0,IF(X$7+3.5&lt;Tasks!$E$62+(Tasks!$F$62-Tasks!$E$62+1)*N(Tasks!$G$62),2,IF(Tasks!$M$62=4,3,1)))</f>
        <v/>
      </c>
      <c r="Y64" s="57">
        <f>IF(OR(Tasks!$M$62=0,Tasks!$E$62&gt;=Y$7+7,Tasks!$F$62&lt;Y$7),0,IF(Y$7+3.5&lt;Tasks!$E$62+(Tasks!$F$62-Tasks!$E$62+1)*N(Tasks!$G$62),2,IF(Tasks!$M$62=4,3,1)))</f>
        <v/>
      </c>
      <c r="Z64" s="57">
        <f>IF(OR(Tasks!$M$62=0,Tasks!$E$62&gt;=Z$7+7,Tasks!$F$62&lt;Z$7),0,IF(Z$7+3.5&lt;Tasks!$E$62+(Tasks!$F$62-Tasks!$E$62+1)*N(Tasks!$G$62),2,IF(Tasks!$M$62=4,3,1)))</f>
        <v/>
      </c>
      <c r="AA64" s="57">
        <f>IF(OR(Tasks!$M$62=0,Tasks!$E$62&gt;=AA$7+7,Tasks!$F$62&lt;AA$7),0,IF(AA$7+3.5&lt;Tasks!$E$62+(Tasks!$F$62-Tasks!$E$62+1)*N(Tasks!$G$62),2,IF(Tasks!$M$62=4,3,1)))</f>
        <v/>
      </c>
      <c r="AB64" s="57">
        <f>IF(OR(Tasks!$M$62=0,Tasks!$E$62&gt;=AB$7+7,Tasks!$F$62&lt;AB$7),0,IF(AB$7+3.5&lt;Tasks!$E$62+(Tasks!$F$62-Tasks!$E$62+1)*N(Tasks!$G$62),2,IF(Tasks!$M$62=4,3,1)))</f>
        <v/>
      </c>
      <c r="AC64" s="57">
        <f>IF(OR(Tasks!$M$62=0,Tasks!$E$62&gt;=AC$7+7,Tasks!$F$62&lt;AC$7),0,IF(AC$7+3.5&lt;Tasks!$E$62+(Tasks!$F$62-Tasks!$E$62+1)*N(Tasks!$G$62),2,IF(Tasks!$M$62=4,3,1)))</f>
        <v/>
      </c>
      <c r="AD64" s="57">
        <f>IF(OR(Tasks!$M$62=0,Tasks!$E$62&gt;=AD$7+7,Tasks!$F$62&lt;AD$7),0,IF(AD$7+3.5&lt;Tasks!$E$62+(Tasks!$F$62-Tasks!$E$62+1)*N(Tasks!$G$62),2,IF(Tasks!$M$62=4,3,1)))</f>
        <v/>
      </c>
      <c r="AE64" s="57">
        <f>IF(OR(Tasks!$M$62=0,Tasks!$E$62&gt;=AE$7+7,Tasks!$F$62&lt;AE$7),0,IF(AE$7+3.5&lt;Tasks!$E$62+(Tasks!$F$62-Tasks!$E$62+1)*N(Tasks!$G$62),2,IF(Tasks!$M$62=4,3,1)))</f>
        <v/>
      </c>
      <c r="AF64" s="57">
        <f>IF(OR(Tasks!$M$62=0,Tasks!$E$62&gt;=AF$7+7,Tasks!$F$62&lt;AF$7),0,IF(AF$7+3.5&lt;Tasks!$E$62+(Tasks!$F$62-Tasks!$E$62+1)*N(Tasks!$G$62),2,IF(Tasks!$M$62=4,3,1)))</f>
        <v/>
      </c>
      <c r="AG64" s="57">
        <f>IF(OR(Tasks!$M$62=0,Tasks!$E$62&gt;=AG$7+7,Tasks!$F$62&lt;AG$7),0,IF(AG$7+3.5&lt;Tasks!$E$62+(Tasks!$F$62-Tasks!$E$62+1)*N(Tasks!$G$62),2,IF(Tasks!$M$62=4,3,1)))</f>
        <v/>
      </c>
      <c r="AH64" s="1" t="n"/>
    </row>
    <row r="65" ht="17" customHeight="1">
      <c r="A65" s="1" t="n"/>
      <c r="B65" s="53">
        <f>IF(Tasks!$C$63="","",Tasks!$A$63)</f>
        <v/>
      </c>
      <c r="C65" s="54">
        <f>IF(Tasks!$C$63="","",Tasks!$C$63)</f>
        <v/>
      </c>
      <c r="D65" s="33">
        <f>IF(Tasks!$C$63="","",Tasks!$D$63&amp;"")</f>
        <v/>
      </c>
      <c r="E65" s="55">
        <f>IF(N(Tasks!$E$63)=0,"",Tasks!$E$63)</f>
        <v/>
      </c>
      <c r="F65" s="55">
        <f>IF(N(Tasks!$F$63)=0,"",Tasks!$F$63)</f>
        <v/>
      </c>
      <c r="G65" s="56">
        <f>IF(Tasks!$C$63="","",N(Tasks!$G$63))</f>
        <v/>
      </c>
      <c r="H65" s="57">
        <f>IF(OR(Tasks!$M$63=0,Tasks!$E$63&gt;=H$7+7,Tasks!$F$63&lt;H$7),0,IF(H$7+3.5&lt;Tasks!$E$63+(Tasks!$F$63-Tasks!$E$63+1)*N(Tasks!$G$63),2,IF(Tasks!$M$63=4,3,1)))</f>
        <v/>
      </c>
      <c r="I65" s="57">
        <f>IF(OR(Tasks!$M$63=0,Tasks!$E$63&gt;=I$7+7,Tasks!$F$63&lt;I$7),0,IF(I$7+3.5&lt;Tasks!$E$63+(Tasks!$F$63-Tasks!$E$63+1)*N(Tasks!$G$63),2,IF(Tasks!$M$63=4,3,1)))</f>
        <v/>
      </c>
      <c r="J65" s="57">
        <f>IF(OR(Tasks!$M$63=0,Tasks!$E$63&gt;=J$7+7,Tasks!$F$63&lt;J$7),0,IF(J$7+3.5&lt;Tasks!$E$63+(Tasks!$F$63-Tasks!$E$63+1)*N(Tasks!$G$63),2,IF(Tasks!$M$63=4,3,1)))</f>
        <v/>
      </c>
      <c r="K65" s="57">
        <f>IF(OR(Tasks!$M$63=0,Tasks!$E$63&gt;=K$7+7,Tasks!$F$63&lt;K$7),0,IF(K$7+3.5&lt;Tasks!$E$63+(Tasks!$F$63-Tasks!$E$63+1)*N(Tasks!$G$63),2,IF(Tasks!$M$63=4,3,1)))</f>
        <v/>
      </c>
      <c r="L65" s="57">
        <f>IF(OR(Tasks!$M$63=0,Tasks!$E$63&gt;=L$7+7,Tasks!$F$63&lt;L$7),0,IF(L$7+3.5&lt;Tasks!$E$63+(Tasks!$F$63-Tasks!$E$63+1)*N(Tasks!$G$63),2,IF(Tasks!$M$63=4,3,1)))</f>
        <v/>
      </c>
      <c r="M65" s="57">
        <f>IF(OR(Tasks!$M$63=0,Tasks!$E$63&gt;=M$7+7,Tasks!$F$63&lt;M$7),0,IF(M$7+3.5&lt;Tasks!$E$63+(Tasks!$F$63-Tasks!$E$63+1)*N(Tasks!$G$63),2,IF(Tasks!$M$63=4,3,1)))</f>
        <v/>
      </c>
      <c r="N65" s="57">
        <f>IF(OR(Tasks!$M$63=0,Tasks!$E$63&gt;=N$7+7,Tasks!$F$63&lt;N$7),0,IF(N$7+3.5&lt;Tasks!$E$63+(Tasks!$F$63-Tasks!$E$63+1)*N(Tasks!$G$63),2,IF(Tasks!$M$63=4,3,1)))</f>
        <v/>
      </c>
      <c r="O65" s="57">
        <f>IF(OR(Tasks!$M$63=0,Tasks!$E$63&gt;=O$7+7,Tasks!$F$63&lt;O$7),0,IF(O$7+3.5&lt;Tasks!$E$63+(Tasks!$F$63-Tasks!$E$63+1)*N(Tasks!$G$63),2,IF(Tasks!$M$63=4,3,1)))</f>
        <v/>
      </c>
      <c r="P65" s="57">
        <f>IF(OR(Tasks!$M$63=0,Tasks!$E$63&gt;=P$7+7,Tasks!$F$63&lt;P$7),0,IF(P$7+3.5&lt;Tasks!$E$63+(Tasks!$F$63-Tasks!$E$63+1)*N(Tasks!$G$63),2,IF(Tasks!$M$63=4,3,1)))</f>
        <v/>
      </c>
      <c r="Q65" s="57">
        <f>IF(OR(Tasks!$M$63=0,Tasks!$E$63&gt;=Q$7+7,Tasks!$F$63&lt;Q$7),0,IF(Q$7+3.5&lt;Tasks!$E$63+(Tasks!$F$63-Tasks!$E$63+1)*N(Tasks!$G$63),2,IF(Tasks!$M$63=4,3,1)))</f>
        <v/>
      </c>
      <c r="R65" s="57">
        <f>IF(OR(Tasks!$M$63=0,Tasks!$E$63&gt;=R$7+7,Tasks!$F$63&lt;R$7),0,IF(R$7+3.5&lt;Tasks!$E$63+(Tasks!$F$63-Tasks!$E$63+1)*N(Tasks!$G$63),2,IF(Tasks!$M$63=4,3,1)))</f>
        <v/>
      </c>
      <c r="S65" s="57">
        <f>IF(OR(Tasks!$M$63=0,Tasks!$E$63&gt;=S$7+7,Tasks!$F$63&lt;S$7),0,IF(S$7+3.5&lt;Tasks!$E$63+(Tasks!$F$63-Tasks!$E$63+1)*N(Tasks!$G$63),2,IF(Tasks!$M$63=4,3,1)))</f>
        <v/>
      </c>
      <c r="T65" s="57">
        <f>IF(OR(Tasks!$M$63=0,Tasks!$E$63&gt;=T$7+7,Tasks!$F$63&lt;T$7),0,IF(T$7+3.5&lt;Tasks!$E$63+(Tasks!$F$63-Tasks!$E$63+1)*N(Tasks!$G$63),2,IF(Tasks!$M$63=4,3,1)))</f>
        <v/>
      </c>
      <c r="U65" s="57">
        <f>IF(OR(Tasks!$M$63=0,Tasks!$E$63&gt;=U$7+7,Tasks!$F$63&lt;U$7),0,IF(U$7+3.5&lt;Tasks!$E$63+(Tasks!$F$63-Tasks!$E$63+1)*N(Tasks!$G$63),2,IF(Tasks!$M$63=4,3,1)))</f>
        <v/>
      </c>
      <c r="V65" s="57">
        <f>IF(OR(Tasks!$M$63=0,Tasks!$E$63&gt;=V$7+7,Tasks!$F$63&lt;V$7),0,IF(V$7+3.5&lt;Tasks!$E$63+(Tasks!$F$63-Tasks!$E$63+1)*N(Tasks!$G$63),2,IF(Tasks!$M$63=4,3,1)))</f>
        <v/>
      </c>
      <c r="W65" s="57">
        <f>IF(OR(Tasks!$M$63=0,Tasks!$E$63&gt;=W$7+7,Tasks!$F$63&lt;W$7),0,IF(W$7+3.5&lt;Tasks!$E$63+(Tasks!$F$63-Tasks!$E$63+1)*N(Tasks!$G$63),2,IF(Tasks!$M$63=4,3,1)))</f>
        <v/>
      </c>
      <c r="X65" s="57">
        <f>IF(OR(Tasks!$M$63=0,Tasks!$E$63&gt;=X$7+7,Tasks!$F$63&lt;X$7),0,IF(X$7+3.5&lt;Tasks!$E$63+(Tasks!$F$63-Tasks!$E$63+1)*N(Tasks!$G$63),2,IF(Tasks!$M$63=4,3,1)))</f>
        <v/>
      </c>
      <c r="Y65" s="57">
        <f>IF(OR(Tasks!$M$63=0,Tasks!$E$63&gt;=Y$7+7,Tasks!$F$63&lt;Y$7),0,IF(Y$7+3.5&lt;Tasks!$E$63+(Tasks!$F$63-Tasks!$E$63+1)*N(Tasks!$G$63),2,IF(Tasks!$M$63=4,3,1)))</f>
        <v/>
      </c>
      <c r="Z65" s="57">
        <f>IF(OR(Tasks!$M$63=0,Tasks!$E$63&gt;=Z$7+7,Tasks!$F$63&lt;Z$7),0,IF(Z$7+3.5&lt;Tasks!$E$63+(Tasks!$F$63-Tasks!$E$63+1)*N(Tasks!$G$63),2,IF(Tasks!$M$63=4,3,1)))</f>
        <v/>
      </c>
      <c r="AA65" s="57">
        <f>IF(OR(Tasks!$M$63=0,Tasks!$E$63&gt;=AA$7+7,Tasks!$F$63&lt;AA$7),0,IF(AA$7+3.5&lt;Tasks!$E$63+(Tasks!$F$63-Tasks!$E$63+1)*N(Tasks!$G$63),2,IF(Tasks!$M$63=4,3,1)))</f>
        <v/>
      </c>
      <c r="AB65" s="57">
        <f>IF(OR(Tasks!$M$63=0,Tasks!$E$63&gt;=AB$7+7,Tasks!$F$63&lt;AB$7),0,IF(AB$7+3.5&lt;Tasks!$E$63+(Tasks!$F$63-Tasks!$E$63+1)*N(Tasks!$G$63),2,IF(Tasks!$M$63=4,3,1)))</f>
        <v/>
      </c>
      <c r="AC65" s="57">
        <f>IF(OR(Tasks!$M$63=0,Tasks!$E$63&gt;=AC$7+7,Tasks!$F$63&lt;AC$7),0,IF(AC$7+3.5&lt;Tasks!$E$63+(Tasks!$F$63-Tasks!$E$63+1)*N(Tasks!$G$63),2,IF(Tasks!$M$63=4,3,1)))</f>
        <v/>
      </c>
      <c r="AD65" s="57">
        <f>IF(OR(Tasks!$M$63=0,Tasks!$E$63&gt;=AD$7+7,Tasks!$F$63&lt;AD$7),0,IF(AD$7+3.5&lt;Tasks!$E$63+(Tasks!$F$63-Tasks!$E$63+1)*N(Tasks!$G$63),2,IF(Tasks!$M$63=4,3,1)))</f>
        <v/>
      </c>
      <c r="AE65" s="57">
        <f>IF(OR(Tasks!$M$63=0,Tasks!$E$63&gt;=AE$7+7,Tasks!$F$63&lt;AE$7),0,IF(AE$7+3.5&lt;Tasks!$E$63+(Tasks!$F$63-Tasks!$E$63+1)*N(Tasks!$G$63),2,IF(Tasks!$M$63=4,3,1)))</f>
        <v/>
      </c>
      <c r="AF65" s="57">
        <f>IF(OR(Tasks!$M$63=0,Tasks!$E$63&gt;=AF$7+7,Tasks!$F$63&lt;AF$7),0,IF(AF$7+3.5&lt;Tasks!$E$63+(Tasks!$F$63-Tasks!$E$63+1)*N(Tasks!$G$63),2,IF(Tasks!$M$63=4,3,1)))</f>
        <v/>
      </c>
      <c r="AG65" s="57">
        <f>IF(OR(Tasks!$M$63=0,Tasks!$E$63&gt;=AG$7+7,Tasks!$F$63&lt;AG$7),0,IF(AG$7+3.5&lt;Tasks!$E$63+(Tasks!$F$63-Tasks!$E$63+1)*N(Tasks!$G$63),2,IF(Tasks!$M$63=4,3,1)))</f>
        <v/>
      </c>
      <c r="AH65" s="1" t="n"/>
    </row>
    <row r="66" ht="17" customHeight="1">
      <c r="A66" s="1" t="n"/>
      <c r="B66" s="53">
        <f>IF(Tasks!$C$64="","",Tasks!$A$64)</f>
        <v/>
      </c>
      <c r="C66" s="54">
        <f>IF(Tasks!$C$64="","",Tasks!$C$64)</f>
        <v/>
      </c>
      <c r="D66" s="33">
        <f>IF(Tasks!$C$64="","",Tasks!$D$64&amp;"")</f>
        <v/>
      </c>
      <c r="E66" s="55">
        <f>IF(N(Tasks!$E$64)=0,"",Tasks!$E$64)</f>
        <v/>
      </c>
      <c r="F66" s="55">
        <f>IF(N(Tasks!$F$64)=0,"",Tasks!$F$64)</f>
        <v/>
      </c>
      <c r="G66" s="56">
        <f>IF(Tasks!$C$64="","",N(Tasks!$G$64))</f>
        <v/>
      </c>
      <c r="H66" s="57">
        <f>IF(OR(Tasks!$M$64=0,Tasks!$E$64&gt;=H$7+7,Tasks!$F$64&lt;H$7),0,IF(H$7+3.5&lt;Tasks!$E$64+(Tasks!$F$64-Tasks!$E$64+1)*N(Tasks!$G$64),2,IF(Tasks!$M$64=4,3,1)))</f>
        <v/>
      </c>
      <c r="I66" s="57">
        <f>IF(OR(Tasks!$M$64=0,Tasks!$E$64&gt;=I$7+7,Tasks!$F$64&lt;I$7),0,IF(I$7+3.5&lt;Tasks!$E$64+(Tasks!$F$64-Tasks!$E$64+1)*N(Tasks!$G$64),2,IF(Tasks!$M$64=4,3,1)))</f>
        <v/>
      </c>
      <c r="J66" s="57">
        <f>IF(OR(Tasks!$M$64=0,Tasks!$E$64&gt;=J$7+7,Tasks!$F$64&lt;J$7),0,IF(J$7+3.5&lt;Tasks!$E$64+(Tasks!$F$64-Tasks!$E$64+1)*N(Tasks!$G$64),2,IF(Tasks!$M$64=4,3,1)))</f>
        <v/>
      </c>
      <c r="K66" s="57">
        <f>IF(OR(Tasks!$M$64=0,Tasks!$E$64&gt;=K$7+7,Tasks!$F$64&lt;K$7),0,IF(K$7+3.5&lt;Tasks!$E$64+(Tasks!$F$64-Tasks!$E$64+1)*N(Tasks!$G$64),2,IF(Tasks!$M$64=4,3,1)))</f>
        <v/>
      </c>
      <c r="L66" s="57">
        <f>IF(OR(Tasks!$M$64=0,Tasks!$E$64&gt;=L$7+7,Tasks!$F$64&lt;L$7),0,IF(L$7+3.5&lt;Tasks!$E$64+(Tasks!$F$64-Tasks!$E$64+1)*N(Tasks!$G$64),2,IF(Tasks!$M$64=4,3,1)))</f>
        <v/>
      </c>
      <c r="M66" s="57">
        <f>IF(OR(Tasks!$M$64=0,Tasks!$E$64&gt;=M$7+7,Tasks!$F$64&lt;M$7),0,IF(M$7+3.5&lt;Tasks!$E$64+(Tasks!$F$64-Tasks!$E$64+1)*N(Tasks!$G$64),2,IF(Tasks!$M$64=4,3,1)))</f>
        <v/>
      </c>
      <c r="N66" s="57">
        <f>IF(OR(Tasks!$M$64=0,Tasks!$E$64&gt;=N$7+7,Tasks!$F$64&lt;N$7),0,IF(N$7+3.5&lt;Tasks!$E$64+(Tasks!$F$64-Tasks!$E$64+1)*N(Tasks!$G$64),2,IF(Tasks!$M$64=4,3,1)))</f>
        <v/>
      </c>
      <c r="O66" s="57">
        <f>IF(OR(Tasks!$M$64=0,Tasks!$E$64&gt;=O$7+7,Tasks!$F$64&lt;O$7),0,IF(O$7+3.5&lt;Tasks!$E$64+(Tasks!$F$64-Tasks!$E$64+1)*N(Tasks!$G$64),2,IF(Tasks!$M$64=4,3,1)))</f>
        <v/>
      </c>
      <c r="P66" s="57">
        <f>IF(OR(Tasks!$M$64=0,Tasks!$E$64&gt;=P$7+7,Tasks!$F$64&lt;P$7),0,IF(P$7+3.5&lt;Tasks!$E$64+(Tasks!$F$64-Tasks!$E$64+1)*N(Tasks!$G$64),2,IF(Tasks!$M$64=4,3,1)))</f>
        <v/>
      </c>
      <c r="Q66" s="57">
        <f>IF(OR(Tasks!$M$64=0,Tasks!$E$64&gt;=Q$7+7,Tasks!$F$64&lt;Q$7),0,IF(Q$7+3.5&lt;Tasks!$E$64+(Tasks!$F$64-Tasks!$E$64+1)*N(Tasks!$G$64),2,IF(Tasks!$M$64=4,3,1)))</f>
        <v/>
      </c>
      <c r="R66" s="57">
        <f>IF(OR(Tasks!$M$64=0,Tasks!$E$64&gt;=R$7+7,Tasks!$F$64&lt;R$7),0,IF(R$7+3.5&lt;Tasks!$E$64+(Tasks!$F$64-Tasks!$E$64+1)*N(Tasks!$G$64),2,IF(Tasks!$M$64=4,3,1)))</f>
        <v/>
      </c>
      <c r="S66" s="57">
        <f>IF(OR(Tasks!$M$64=0,Tasks!$E$64&gt;=S$7+7,Tasks!$F$64&lt;S$7),0,IF(S$7+3.5&lt;Tasks!$E$64+(Tasks!$F$64-Tasks!$E$64+1)*N(Tasks!$G$64),2,IF(Tasks!$M$64=4,3,1)))</f>
        <v/>
      </c>
      <c r="T66" s="57">
        <f>IF(OR(Tasks!$M$64=0,Tasks!$E$64&gt;=T$7+7,Tasks!$F$64&lt;T$7),0,IF(T$7+3.5&lt;Tasks!$E$64+(Tasks!$F$64-Tasks!$E$64+1)*N(Tasks!$G$64),2,IF(Tasks!$M$64=4,3,1)))</f>
        <v/>
      </c>
      <c r="U66" s="57">
        <f>IF(OR(Tasks!$M$64=0,Tasks!$E$64&gt;=U$7+7,Tasks!$F$64&lt;U$7),0,IF(U$7+3.5&lt;Tasks!$E$64+(Tasks!$F$64-Tasks!$E$64+1)*N(Tasks!$G$64),2,IF(Tasks!$M$64=4,3,1)))</f>
        <v/>
      </c>
      <c r="V66" s="57">
        <f>IF(OR(Tasks!$M$64=0,Tasks!$E$64&gt;=V$7+7,Tasks!$F$64&lt;V$7),0,IF(V$7+3.5&lt;Tasks!$E$64+(Tasks!$F$64-Tasks!$E$64+1)*N(Tasks!$G$64),2,IF(Tasks!$M$64=4,3,1)))</f>
        <v/>
      </c>
      <c r="W66" s="57">
        <f>IF(OR(Tasks!$M$64=0,Tasks!$E$64&gt;=W$7+7,Tasks!$F$64&lt;W$7),0,IF(W$7+3.5&lt;Tasks!$E$64+(Tasks!$F$64-Tasks!$E$64+1)*N(Tasks!$G$64),2,IF(Tasks!$M$64=4,3,1)))</f>
        <v/>
      </c>
      <c r="X66" s="57">
        <f>IF(OR(Tasks!$M$64=0,Tasks!$E$64&gt;=X$7+7,Tasks!$F$64&lt;X$7),0,IF(X$7+3.5&lt;Tasks!$E$64+(Tasks!$F$64-Tasks!$E$64+1)*N(Tasks!$G$64),2,IF(Tasks!$M$64=4,3,1)))</f>
        <v/>
      </c>
      <c r="Y66" s="57">
        <f>IF(OR(Tasks!$M$64=0,Tasks!$E$64&gt;=Y$7+7,Tasks!$F$64&lt;Y$7),0,IF(Y$7+3.5&lt;Tasks!$E$64+(Tasks!$F$64-Tasks!$E$64+1)*N(Tasks!$G$64),2,IF(Tasks!$M$64=4,3,1)))</f>
        <v/>
      </c>
      <c r="Z66" s="57">
        <f>IF(OR(Tasks!$M$64=0,Tasks!$E$64&gt;=Z$7+7,Tasks!$F$64&lt;Z$7),0,IF(Z$7+3.5&lt;Tasks!$E$64+(Tasks!$F$64-Tasks!$E$64+1)*N(Tasks!$G$64),2,IF(Tasks!$M$64=4,3,1)))</f>
        <v/>
      </c>
      <c r="AA66" s="57">
        <f>IF(OR(Tasks!$M$64=0,Tasks!$E$64&gt;=AA$7+7,Tasks!$F$64&lt;AA$7),0,IF(AA$7+3.5&lt;Tasks!$E$64+(Tasks!$F$64-Tasks!$E$64+1)*N(Tasks!$G$64),2,IF(Tasks!$M$64=4,3,1)))</f>
        <v/>
      </c>
      <c r="AB66" s="57">
        <f>IF(OR(Tasks!$M$64=0,Tasks!$E$64&gt;=AB$7+7,Tasks!$F$64&lt;AB$7),0,IF(AB$7+3.5&lt;Tasks!$E$64+(Tasks!$F$64-Tasks!$E$64+1)*N(Tasks!$G$64),2,IF(Tasks!$M$64=4,3,1)))</f>
        <v/>
      </c>
      <c r="AC66" s="57">
        <f>IF(OR(Tasks!$M$64=0,Tasks!$E$64&gt;=AC$7+7,Tasks!$F$64&lt;AC$7),0,IF(AC$7+3.5&lt;Tasks!$E$64+(Tasks!$F$64-Tasks!$E$64+1)*N(Tasks!$G$64),2,IF(Tasks!$M$64=4,3,1)))</f>
        <v/>
      </c>
      <c r="AD66" s="57">
        <f>IF(OR(Tasks!$M$64=0,Tasks!$E$64&gt;=AD$7+7,Tasks!$F$64&lt;AD$7),0,IF(AD$7+3.5&lt;Tasks!$E$64+(Tasks!$F$64-Tasks!$E$64+1)*N(Tasks!$G$64),2,IF(Tasks!$M$64=4,3,1)))</f>
        <v/>
      </c>
      <c r="AE66" s="57">
        <f>IF(OR(Tasks!$M$64=0,Tasks!$E$64&gt;=AE$7+7,Tasks!$F$64&lt;AE$7),0,IF(AE$7+3.5&lt;Tasks!$E$64+(Tasks!$F$64-Tasks!$E$64+1)*N(Tasks!$G$64),2,IF(Tasks!$M$64=4,3,1)))</f>
        <v/>
      </c>
      <c r="AF66" s="57">
        <f>IF(OR(Tasks!$M$64=0,Tasks!$E$64&gt;=AF$7+7,Tasks!$F$64&lt;AF$7),0,IF(AF$7+3.5&lt;Tasks!$E$64+(Tasks!$F$64-Tasks!$E$64+1)*N(Tasks!$G$64),2,IF(Tasks!$M$64=4,3,1)))</f>
        <v/>
      </c>
      <c r="AG66" s="57">
        <f>IF(OR(Tasks!$M$64=0,Tasks!$E$64&gt;=AG$7+7,Tasks!$F$64&lt;AG$7),0,IF(AG$7+3.5&lt;Tasks!$E$64+(Tasks!$F$64-Tasks!$E$64+1)*N(Tasks!$G$64),2,IF(Tasks!$M$64=4,3,1)))</f>
        <v/>
      </c>
      <c r="AH66" s="1" t="n"/>
    </row>
    <row r="67" ht="17" customHeight="1">
      <c r="A67" s="1" t="n"/>
      <c r="B67" s="53">
        <f>IF(Tasks!$C$65="","",Tasks!$A$65)</f>
        <v/>
      </c>
      <c r="C67" s="54">
        <f>IF(Tasks!$C$65="","",Tasks!$C$65)</f>
        <v/>
      </c>
      <c r="D67" s="33">
        <f>IF(Tasks!$C$65="","",Tasks!$D$65&amp;"")</f>
        <v/>
      </c>
      <c r="E67" s="55">
        <f>IF(N(Tasks!$E$65)=0,"",Tasks!$E$65)</f>
        <v/>
      </c>
      <c r="F67" s="55">
        <f>IF(N(Tasks!$F$65)=0,"",Tasks!$F$65)</f>
        <v/>
      </c>
      <c r="G67" s="56">
        <f>IF(Tasks!$C$65="","",N(Tasks!$G$65))</f>
        <v/>
      </c>
      <c r="H67" s="57">
        <f>IF(OR(Tasks!$M$65=0,Tasks!$E$65&gt;=H$7+7,Tasks!$F$65&lt;H$7),0,IF(H$7+3.5&lt;Tasks!$E$65+(Tasks!$F$65-Tasks!$E$65+1)*N(Tasks!$G$65),2,IF(Tasks!$M$65=4,3,1)))</f>
        <v/>
      </c>
      <c r="I67" s="57">
        <f>IF(OR(Tasks!$M$65=0,Tasks!$E$65&gt;=I$7+7,Tasks!$F$65&lt;I$7),0,IF(I$7+3.5&lt;Tasks!$E$65+(Tasks!$F$65-Tasks!$E$65+1)*N(Tasks!$G$65),2,IF(Tasks!$M$65=4,3,1)))</f>
        <v/>
      </c>
      <c r="J67" s="57">
        <f>IF(OR(Tasks!$M$65=0,Tasks!$E$65&gt;=J$7+7,Tasks!$F$65&lt;J$7),0,IF(J$7+3.5&lt;Tasks!$E$65+(Tasks!$F$65-Tasks!$E$65+1)*N(Tasks!$G$65),2,IF(Tasks!$M$65=4,3,1)))</f>
        <v/>
      </c>
      <c r="K67" s="57">
        <f>IF(OR(Tasks!$M$65=0,Tasks!$E$65&gt;=K$7+7,Tasks!$F$65&lt;K$7),0,IF(K$7+3.5&lt;Tasks!$E$65+(Tasks!$F$65-Tasks!$E$65+1)*N(Tasks!$G$65),2,IF(Tasks!$M$65=4,3,1)))</f>
        <v/>
      </c>
      <c r="L67" s="57">
        <f>IF(OR(Tasks!$M$65=0,Tasks!$E$65&gt;=L$7+7,Tasks!$F$65&lt;L$7),0,IF(L$7+3.5&lt;Tasks!$E$65+(Tasks!$F$65-Tasks!$E$65+1)*N(Tasks!$G$65),2,IF(Tasks!$M$65=4,3,1)))</f>
        <v/>
      </c>
      <c r="M67" s="57">
        <f>IF(OR(Tasks!$M$65=0,Tasks!$E$65&gt;=M$7+7,Tasks!$F$65&lt;M$7),0,IF(M$7+3.5&lt;Tasks!$E$65+(Tasks!$F$65-Tasks!$E$65+1)*N(Tasks!$G$65),2,IF(Tasks!$M$65=4,3,1)))</f>
        <v/>
      </c>
      <c r="N67" s="57">
        <f>IF(OR(Tasks!$M$65=0,Tasks!$E$65&gt;=N$7+7,Tasks!$F$65&lt;N$7),0,IF(N$7+3.5&lt;Tasks!$E$65+(Tasks!$F$65-Tasks!$E$65+1)*N(Tasks!$G$65),2,IF(Tasks!$M$65=4,3,1)))</f>
        <v/>
      </c>
      <c r="O67" s="57">
        <f>IF(OR(Tasks!$M$65=0,Tasks!$E$65&gt;=O$7+7,Tasks!$F$65&lt;O$7),0,IF(O$7+3.5&lt;Tasks!$E$65+(Tasks!$F$65-Tasks!$E$65+1)*N(Tasks!$G$65),2,IF(Tasks!$M$65=4,3,1)))</f>
        <v/>
      </c>
      <c r="P67" s="57">
        <f>IF(OR(Tasks!$M$65=0,Tasks!$E$65&gt;=P$7+7,Tasks!$F$65&lt;P$7),0,IF(P$7+3.5&lt;Tasks!$E$65+(Tasks!$F$65-Tasks!$E$65+1)*N(Tasks!$G$65),2,IF(Tasks!$M$65=4,3,1)))</f>
        <v/>
      </c>
      <c r="Q67" s="57">
        <f>IF(OR(Tasks!$M$65=0,Tasks!$E$65&gt;=Q$7+7,Tasks!$F$65&lt;Q$7),0,IF(Q$7+3.5&lt;Tasks!$E$65+(Tasks!$F$65-Tasks!$E$65+1)*N(Tasks!$G$65),2,IF(Tasks!$M$65=4,3,1)))</f>
        <v/>
      </c>
      <c r="R67" s="57">
        <f>IF(OR(Tasks!$M$65=0,Tasks!$E$65&gt;=R$7+7,Tasks!$F$65&lt;R$7),0,IF(R$7+3.5&lt;Tasks!$E$65+(Tasks!$F$65-Tasks!$E$65+1)*N(Tasks!$G$65),2,IF(Tasks!$M$65=4,3,1)))</f>
        <v/>
      </c>
      <c r="S67" s="57">
        <f>IF(OR(Tasks!$M$65=0,Tasks!$E$65&gt;=S$7+7,Tasks!$F$65&lt;S$7),0,IF(S$7+3.5&lt;Tasks!$E$65+(Tasks!$F$65-Tasks!$E$65+1)*N(Tasks!$G$65),2,IF(Tasks!$M$65=4,3,1)))</f>
        <v/>
      </c>
      <c r="T67" s="57">
        <f>IF(OR(Tasks!$M$65=0,Tasks!$E$65&gt;=T$7+7,Tasks!$F$65&lt;T$7),0,IF(T$7+3.5&lt;Tasks!$E$65+(Tasks!$F$65-Tasks!$E$65+1)*N(Tasks!$G$65),2,IF(Tasks!$M$65=4,3,1)))</f>
        <v/>
      </c>
      <c r="U67" s="57">
        <f>IF(OR(Tasks!$M$65=0,Tasks!$E$65&gt;=U$7+7,Tasks!$F$65&lt;U$7),0,IF(U$7+3.5&lt;Tasks!$E$65+(Tasks!$F$65-Tasks!$E$65+1)*N(Tasks!$G$65),2,IF(Tasks!$M$65=4,3,1)))</f>
        <v/>
      </c>
      <c r="V67" s="57">
        <f>IF(OR(Tasks!$M$65=0,Tasks!$E$65&gt;=V$7+7,Tasks!$F$65&lt;V$7),0,IF(V$7+3.5&lt;Tasks!$E$65+(Tasks!$F$65-Tasks!$E$65+1)*N(Tasks!$G$65),2,IF(Tasks!$M$65=4,3,1)))</f>
        <v/>
      </c>
      <c r="W67" s="57">
        <f>IF(OR(Tasks!$M$65=0,Tasks!$E$65&gt;=W$7+7,Tasks!$F$65&lt;W$7),0,IF(W$7+3.5&lt;Tasks!$E$65+(Tasks!$F$65-Tasks!$E$65+1)*N(Tasks!$G$65),2,IF(Tasks!$M$65=4,3,1)))</f>
        <v/>
      </c>
      <c r="X67" s="57">
        <f>IF(OR(Tasks!$M$65=0,Tasks!$E$65&gt;=X$7+7,Tasks!$F$65&lt;X$7),0,IF(X$7+3.5&lt;Tasks!$E$65+(Tasks!$F$65-Tasks!$E$65+1)*N(Tasks!$G$65),2,IF(Tasks!$M$65=4,3,1)))</f>
        <v/>
      </c>
      <c r="Y67" s="57">
        <f>IF(OR(Tasks!$M$65=0,Tasks!$E$65&gt;=Y$7+7,Tasks!$F$65&lt;Y$7),0,IF(Y$7+3.5&lt;Tasks!$E$65+(Tasks!$F$65-Tasks!$E$65+1)*N(Tasks!$G$65),2,IF(Tasks!$M$65=4,3,1)))</f>
        <v/>
      </c>
      <c r="Z67" s="57">
        <f>IF(OR(Tasks!$M$65=0,Tasks!$E$65&gt;=Z$7+7,Tasks!$F$65&lt;Z$7),0,IF(Z$7+3.5&lt;Tasks!$E$65+(Tasks!$F$65-Tasks!$E$65+1)*N(Tasks!$G$65),2,IF(Tasks!$M$65=4,3,1)))</f>
        <v/>
      </c>
      <c r="AA67" s="57">
        <f>IF(OR(Tasks!$M$65=0,Tasks!$E$65&gt;=AA$7+7,Tasks!$F$65&lt;AA$7),0,IF(AA$7+3.5&lt;Tasks!$E$65+(Tasks!$F$65-Tasks!$E$65+1)*N(Tasks!$G$65),2,IF(Tasks!$M$65=4,3,1)))</f>
        <v/>
      </c>
      <c r="AB67" s="57">
        <f>IF(OR(Tasks!$M$65=0,Tasks!$E$65&gt;=AB$7+7,Tasks!$F$65&lt;AB$7),0,IF(AB$7+3.5&lt;Tasks!$E$65+(Tasks!$F$65-Tasks!$E$65+1)*N(Tasks!$G$65),2,IF(Tasks!$M$65=4,3,1)))</f>
        <v/>
      </c>
      <c r="AC67" s="57">
        <f>IF(OR(Tasks!$M$65=0,Tasks!$E$65&gt;=AC$7+7,Tasks!$F$65&lt;AC$7),0,IF(AC$7+3.5&lt;Tasks!$E$65+(Tasks!$F$65-Tasks!$E$65+1)*N(Tasks!$G$65),2,IF(Tasks!$M$65=4,3,1)))</f>
        <v/>
      </c>
      <c r="AD67" s="57">
        <f>IF(OR(Tasks!$M$65=0,Tasks!$E$65&gt;=AD$7+7,Tasks!$F$65&lt;AD$7),0,IF(AD$7+3.5&lt;Tasks!$E$65+(Tasks!$F$65-Tasks!$E$65+1)*N(Tasks!$G$65),2,IF(Tasks!$M$65=4,3,1)))</f>
        <v/>
      </c>
      <c r="AE67" s="57">
        <f>IF(OR(Tasks!$M$65=0,Tasks!$E$65&gt;=AE$7+7,Tasks!$F$65&lt;AE$7),0,IF(AE$7+3.5&lt;Tasks!$E$65+(Tasks!$F$65-Tasks!$E$65+1)*N(Tasks!$G$65),2,IF(Tasks!$M$65=4,3,1)))</f>
        <v/>
      </c>
      <c r="AF67" s="57">
        <f>IF(OR(Tasks!$M$65=0,Tasks!$E$65&gt;=AF$7+7,Tasks!$F$65&lt;AF$7),0,IF(AF$7+3.5&lt;Tasks!$E$65+(Tasks!$F$65-Tasks!$E$65+1)*N(Tasks!$G$65),2,IF(Tasks!$M$65=4,3,1)))</f>
        <v/>
      </c>
      <c r="AG67" s="57">
        <f>IF(OR(Tasks!$M$65=0,Tasks!$E$65&gt;=AG$7+7,Tasks!$F$65&lt;AG$7),0,IF(AG$7+3.5&lt;Tasks!$E$65+(Tasks!$F$65-Tasks!$E$65+1)*N(Tasks!$G$65),2,IF(Tasks!$M$65=4,3,1)))</f>
        <v/>
      </c>
      <c r="AH67" s="1" t="n"/>
    </row>
    <row r="68" ht="17" customHeight="1">
      <c r="A68" s="1" t="n"/>
      <c r="B68" s="53">
        <f>IF(Tasks!$C$66="","",Tasks!$A$66)</f>
        <v/>
      </c>
      <c r="C68" s="54">
        <f>IF(Tasks!$C$66="","",Tasks!$C$66)</f>
        <v/>
      </c>
      <c r="D68" s="33">
        <f>IF(Tasks!$C$66="","",Tasks!$D$66&amp;"")</f>
        <v/>
      </c>
      <c r="E68" s="55">
        <f>IF(N(Tasks!$E$66)=0,"",Tasks!$E$66)</f>
        <v/>
      </c>
      <c r="F68" s="55">
        <f>IF(N(Tasks!$F$66)=0,"",Tasks!$F$66)</f>
        <v/>
      </c>
      <c r="G68" s="56">
        <f>IF(Tasks!$C$66="","",N(Tasks!$G$66))</f>
        <v/>
      </c>
      <c r="H68" s="57">
        <f>IF(OR(Tasks!$M$66=0,Tasks!$E$66&gt;=H$7+7,Tasks!$F$66&lt;H$7),0,IF(H$7+3.5&lt;Tasks!$E$66+(Tasks!$F$66-Tasks!$E$66+1)*N(Tasks!$G$66),2,IF(Tasks!$M$66=4,3,1)))</f>
        <v/>
      </c>
      <c r="I68" s="57">
        <f>IF(OR(Tasks!$M$66=0,Tasks!$E$66&gt;=I$7+7,Tasks!$F$66&lt;I$7),0,IF(I$7+3.5&lt;Tasks!$E$66+(Tasks!$F$66-Tasks!$E$66+1)*N(Tasks!$G$66),2,IF(Tasks!$M$66=4,3,1)))</f>
        <v/>
      </c>
      <c r="J68" s="57">
        <f>IF(OR(Tasks!$M$66=0,Tasks!$E$66&gt;=J$7+7,Tasks!$F$66&lt;J$7),0,IF(J$7+3.5&lt;Tasks!$E$66+(Tasks!$F$66-Tasks!$E$66+1)*N(Tasks!$G$66),2,IF(Tasks!$M$66=4,3,1)))</f>
        <v/>
      </c>
      <c r="K68" s="57">
        <f>IF(OR(Tasks!$M$66=0,Tasks!$E$66&gt;=K$7+7,Tasks!$F$66&lt;K$7),0,IF(K$7+3.5&lt;Tasks!$E$66+(Tasks!$F$66-Tasks!$E$66+1)*N(Tasks!$G$66),2,IF(Tasks!$M$66=4,3,1)))</f>
        <v/>
      </c>
      <c r="L68" s="57">
        <f>IF(OR(Tasks!$M$66=0,Tasks!$E$66&gt;=L$7+7,Tasks!$F$66&lt;L$7),0,IF(L$7+3.5&lt;Tasks!$E$66+(Tasks!$F$66-Tasks!$E$66+1)*N(Tasks!$G$66),2,IF(Tasks!$M$66=4,3,1)))</f>
        <v/>
      </c>
      <c r="M68" s="57">
        <f>IF(OR(Tasks!$M$66=0,Tasks!$E$66&gt;=M$7+7,Tasks!$F$66&lt;M$7),0,IF(M$7+3.5&lt;Tasks!$E$66+(Tasks!$F$66-Tasks!$E$66+1)*N(Tasks!$G$66),2,IF(Tasks!$M$66=4,3,1)))</f>
        <v/>
      </c>
      <c r="N68" s="57">
        <f>IF(OR(Tasks!$M$66=0,Tasks!$E$66&gt;=N$7+7,Tasks!$F$66&lt;N$7),0,IF(N$7+3.5&lt;Tasks!$E$66+(Tasks!$F$66-Tasks!$E$66+1)*N(Tasks!$G$66),2,IF(Tasks!$M$66=4,3,1)))</f>
        <v/>
      </c>
      <c r="O68" s="57">
        <f>IF(OR(Tasks!$M$66=0,Tasks!$E$66&gt;=O$7+7,Tasks!$F$66&lt;O$7),0,IF(O$7+3.5&lt;Tasks!$E$66+(Tasks!$F$66-Tasks!$E$66+1)*N(Tasks!$G$66),2,IF(Tasks!$M$66=4,3,1)))</f>
        <v/>
      </c>
      <c r="P68" s="57">
        <f>IF(OR(Tasks!$M$66=0,Tasks!$E$66&gt;=P$7+7,Tasks!$F$66&lt;P$7),0,IF(P$7+3.5&lt;Tasks!$E$66+(Tasks!$F$66-Tasks!$E$66+1)*N(Tasks!$G$66),2,IF(Tasks!$M$66=4,3,1)))</f>
        <v/>
      </c>
      <c r="Q68" s="57">
        <f>IF(OR(Tasks!$M$66=0,Tasks!$E$66&gt;=Q$7+7,Tasks!$F$66&lt;Q$7),0,IF(Q$7+3.5&lt;Tasks!$E$66+(Tasks!$F$66-Tasks!$E$66+1)*N(Tasks!$G$66),2,IF(Tasks!$M$66=4,3,1)))</f>
        <v/>
      </c>
      <c r="R68" s="57">
        <f>IF(OR(Tasks!$M$66=0,Tasks!$E$66&gt;=R$7+7,Tasks!$F$66&lt;R$7),0,IF(R$7+3.5&lt;Tasks!$E$66+(Tasks!$F$66-Tasks!$E$66+1)*N(Tasks!$G$66),2,IF(Tasks!$M$66=4,3,1)))</f>
        <v/>
      </c>
      <c r="S68" s="57">
        <f>IF(OR(Tasks!$M$66=0,Tasks!$E$66&gt;=S$7+7,Tasks!$F$66&lt;S$7),0,IF(S$7+3.5&lt;Tasks!$E$66+(Tasks!$F$66-Tasks!$E$66+1)*N(Tasks!$G$66),2,IF(Tasks!$M$66=4,3,1)))</f>
        <v/>
      </c>
      <c r="T68" s="57">
        <f>IF(OR(Tasks!$M$66=0,Tasks!$E$66&gt;=T$7+7,Tasks!$F$66&lt;T$7),0,IF(T$7+3.5&lt;Tasks!$E$66+(Tasks!$F$66-Tasks!$E$66+1)*N(Tasks!$G$66),2,IF(Tasks!$M$66=4,3,1)))</f>
        <v/>
      </c>
      <c r="U68" s="57">
        <f>IF(OR(Tasks!$M$66=0,Tasks!$E$66&gt;=U$7+7,Tasks!$F$66&lt;U$7),0,IF(U$7+3.5&lt;Tasks!$E$66+(Tasks!$F$66-Tasks!$E$66+1)*N(Tasks!$G$66),2,IF(Tasks!$M$66=4,3,1)))</f>
        <v/>
      </c>
      <c r="V68" s="57">
        <f>IF(OR(Tasks!$M$66=0,Tasks!$E$66&gt;=V$7+7,Tasks!$F$66&lt;V$7),0,IF(V$7+3.5&lt;Tasks!$E$66+(Tasks!$F$66-Tasks!$E$66+1)*N(Tasks!$G$66),2,IF(Tasks!$M$66=4,3,1)))</f>
        <v/>
      </c>
      <c r="W68" s="57">
        <f>IF(OR(Tasks!$M$66=0,Tasks!$E$66&gt;=W$7+7,Tasks!$F$66&lt;W$7),0,IF(W$7+3.5&lt;Tasks!$E$66+(Tasks!$F$66-Tasks!$E$66+1)*N(Tasks!$G$66),2,IF(Tasks!$M$66=4,3,1)))</f>
        <v/>
      </c>
      <c r="X68" s="57">
        <f>IF(OR(Tasks!$M$66=0,Tasks!$E$66&gt;=X$7+7,Tasks!$F$66&lt;X$7),0,IF(X$7+3.5&lt;Tasks!$E$66+(Tasks!$F$66-Tasks!$E$66+1)*N(Tasks!$G$66),2,IF(Tasks!$M$66=4,3,1)))</f>
        <v/>
      </c>
      <c r="Y68" s="57">
        <f>IF(OR(Tasks!$M$66=0,Tasks!$E$66&gt;=Y$7+7,Tasks!$F$66&lt;Y$7),0,IF(Y$7+3.5&lt;Tasks!$E$66+(Tasks!$F$66-Tasks!$E$66+1)*N(Tasks!$G$66),2,IF(Tasks!$M$66=4,3,1)))</f>
        <v/>
      </c>
      <c r="Z68" s="57">
        <f>IF(OR(Tasks!$M$66=0,Tasks!$E$66&gt;=Z$7+7,Tasks!$F$66&lt;Z$7),0,IF(Z$7+3.5&lt;Tasks!$E$66+(Tasks!$F$66-Tasks!$E$66+1)*N(Tasks!$G$66),2,IF(Tasks!$M$66=4,3,1)))</f>
        <v/>
      </c>
      <c r="AA68" s="57">
        <f>IF(OR(Tasks!$M$66=0,Tasks!$E$66&gt;=AA$7+7,Tasks!$F$66&lt;AA$7),0,IF(AA$7+3.5&lt;Tasks!$E$66+(Tasks!$F$66-Tasks!$E$66+1)*N(Tasks!$G$66),2,IF(Tasks!$M$66=4,3,1)))</f>
        <v/>
      </c>
      <c r="AB68" s="57">
        <f>IF(OR(Tasks!$M$66=0,Tasks!$E$66&gt;=AB$7+7,Tasks!$F$66&lt;AB$7),0,IF(AB$7+3.5&lt;Tasks!$E$66+(Tasks!$F$66-Tasks!$E$66+1)*N(Tasks!$G$66),2,IF(Tasks!$M$66=4,3,1)))</f>
        <v/>
      </c>
      <c r="AC68" s="57">
        <f>IF(OR(Tasks!$M$66=0,Tasks!$E$66&gt;=AC$7+7,Tasks!$F$66&lt;AC$7),0,IF(AC$7+3.5&lt;Tasks!$E$66+(Tasks!$F$66-Tasks!$E$66+1)*N(Tasks!$G$66),2,IF(Tasks!$M$66=4,3,1)))</f>
        <v/>
      </c>
      <c r="AD68" s="57">
        <f>IF(OR(Tasks!$M$66=0,Tasks!$E$66&gt;=AD$7+7,Tasks!$F$66&lt;AD$7),0,IF(AD$7+3.5&lt;Tasks!$E$66+(Tasks!$F$66-Tasks!$E$66+1)*N(Tasks!$G$66),2,IF(Tasks!$M$66=4,3,1)))</f>
        <v/>
      </c>
      <c r="AE68" s="57">
        <f>IF(OR(Tasks!$M$66=0,Tasks!$E$66&gt;=AE$7+7,Tasks!$F$66&lt;AE$7),0,IF(AE$7+3.5&lt;Tasks!$E$66+(Tasks!$F$66-Tasks!$E$66+1)*N(Tasks!$G$66),2,IF(Tasks!$M$66=4,3,1)))</f>
        <v/>
      </c>
      <c r="AF68" s="57">
        <f>IF(OR(Tasks!$M$66=0,Tasks!$E$66&gt;=AF$7+7,Tasks!$F$66&lt;AF$7),0,IF(AF$7+3.5&lt;Tasks!$E$66+(Tasks!$F$66-Tasks!$E$66+1)*N(Tasks!$G$66),2,IF(Tasks!$M$66=4,3,1)))</f>
        <v/>
      </c>
      <c r="AG68" s="57">
        <f>IF(OR(Tasks!$M$66=0,Tasks!$E$66&gt;=AG$7+7,Tasks!$F$66&lt;AG$7),0,IF(AG$7+3.5&lt;Tasks!$E$66+(Tasks!$F$66-Tasks!$E$66+1)*N(Tasks!$G$66),2,IF(Tasks!$M$66=4,3,1)))</f>
        <v/>
      </c>
      <c r="AH68" s="1" t="n"/>
    </row>
    <row r="69" ht="17" customHeight="1">
      <c r="A69" s="1" t="n"/>
      <c r="B69" s="53">
        <f>IF(Tasks!$C$67="","",Tasks!$A$67)</f>
        <v/>
      </c>
      <c r="C69" s="54">
        <f>IF(Tasks!$C$67="","",Tasks!$C$67)</f>
        <v/>
      </c>
      <c r="D69" s="33">
        <f>IF(Tasks!$C$67="","",Tasks!$D$67&amp;"")</f>
        <v/>
      </c>
      <c r="E69" s="55">
        <f>IF(N(Tasks!$E$67)=0,"",Tasks!$E$67)</f>
        <v/>
      </c>
      <c r="F69" s="55">
        <f>IF(N(Tasks!$F$67)=0,"",Tasks!$F$67)</f>
        <v/>
      </c>
      <c r="G69" s="56">
        <f>IF(Tasks!$C$67="","",N(Tasks!$G$67))</f>
        <v/>
      </c>
      <c r="H69" s="57">
        <f>IF(OR(Tasks!$M$67=0,Tasks!$E$67&gt;=H$7+7,Tasks!$F$67&lt;H$7),0,IF(H$7+3.5&lt;Tasks!$E$67+(Tasks!$F$67-Tasks!$E$67+1)*N(Tasks!$G$67),2,IF(Tasks!$M$67=4,3,1)))</f>
        <v/>
      </c>
      <c r="I69" s="57">
        <f>IF(OR(Tasks!$M$67=0,Tasks!$E$67&gt;=I$7+7,Tasks!$F$67&lt;I$7),0,IF(I$7+3.5&lt;Tasks!$E$67+(Tasks!$F$67-Tasks!$E$67+1)*N(Tasks!$G$67),2,IF(Tasks!$M$67=4,3,1)))</f>
        <v/>
      </c>
      <c r="J69" s="57">
        <f>IF(OR(Tasks!$M$67=0,Tasks!$E$67&gt;=J$7+7,Tasks!$F$67&lt;J$7),0,IF(J$7+3.5&lt;Tasks!$E$67+(Tasks!$F$67-Tasks!$E$67+1)*N(Tasks!$G$67),2,IF(Tasks!$M$67=4,3,1)))</f>
        <v/>
      </c>
      <c r="K69" s="57">
        <f>IF(OR(Tasks!$M$67=0,Tasks!$E$67&gt;=K$7+7,Tasks!$F$67&lt;K$7),0,IF(K$7+3.5&lt;Tasks!$E$67+(Tasks!$F$67-Tasks!$E$67+1)*N(Tasks!$G$67),2,IF(Tasks!$M$67=4,3,1)))</f>
        <v/>
      </c>
      <c r="L69" s="57">
        <f>IF(OR(Tasks!$M$67=0,Tasks!$E$67&gt;=L$7+7,Tasks!$F$67&lt;L$7),0,IF(L$7+3.5&lt;Tasks!$E$67+(Tasks!$F$67-Tasks!$E$67+1)*N(Tasks!$G$67),2,IF(Tasks!$M$67=4,3,1)))</f>
        <v/>
      </c>
      <c r="M69" s="57">
        <f>IF(OR(Tasks!$M$67=0,Tasks!$E$67&gt;=M$7+7,Tasks!$F$67&lt;M$7),0,IF(M$7+3.5&lt;Tasks!$E$67+(Tasks!$F$67-Tasks!$E$67+1)*N(Tasks!$G$67),2,IF(Tasks!$M$67=4,3,1)))</f>
        <v/>
      </c>
      <c r="N69" s="57">
        <f>IF(OR(Tasks!$M$67=0,Tasks!$E$67&gt;=N$7+7,Tasks!$F$67&lt;N$7),0,IF(N$7+3.5&lt;Tasks!$E$67+(Tasks!$F$67-Tasks!$E$67+1)*N(Tasks!$G$67),2,IF(Tasks!$M$67=4,3,1)))</f>
        <v/>
      </c>
      <c r="O69" s="57">
        <f>IF(OR(Tasks!$M$67=0,Tasks!$E$67&gt;=O$7+7,Tasks!$F$67&lt;O$7),0,IF(O$7+3.5&lt;Tasks!$E$67+(Tasks!$F$67-Tasks!$E$67+1)*N(Tasks!$G$67),2,IF(Tasks!$M$67=4,3,1)))</f>
        <v/>
      </c>
      <c r="P69" s="57">
        <f>IF(OR(Tasks!$M$67=0,Tasks!$E$67&gt;=P$7+7,Tasks!$F$67&lt;P$7),0,IF(P$7+3.5&lt;Tasks!$E$67+(Tasks!$F$67-Tasks!$E$67+1)*N(Tasks!$G$67),2,IF(Tasks!$M$67=4,3,1)))</f>
        <v/>
      </c>
      <c r="Q69" s="57">
        <f>IF(OR(Tasks!$M$67=0,Tasks!$E$67&gt;=Q$7+7,Tasks!$F$67&lt;Q$7),0,IF(Q$7+3.5&lt;Tasks!$E$67+(Tasks!$F$67-Tasks!$E$67+1)*N(Tasks!$G$67),2,IF(Tasks!$M$67=4,3,1)))</f>
        <v/>
      </c>
      <c r="R69" s="57">
        <f>IF(OR(Tasks!$M$67=0,Tasks!$E$67&gt;=R$7+7,Tasks!$F$67&lt;R$7),0,IF(R$7+3.5&lt;Tasks!$E$67+(Tasks!$F$67-Tasks!$E$67+1)*N(Tasks!$G$67),2,IF(Tasks!$M$67=4,3,1)))</f>
        <v/>
      </c>
      <c r="S69" s="57">
        <f>IF(OR(Tasks!$M$67=0,Tasks!$E$67&gt;=S$7+7,Tasks!$F$67&lt;S$7),0,IF(S$7+3.5&lt;Tasks!$E$67+(Tasks!$F$67-Tasks!$E$67+1)*N(Tasks!$G$67),2,IF(Tasks!$M$67=4,3,1)))</f>
        <v/>
      </c>
      <c r="T69" s="57">
        <f>IF(OR(Tasks!$M$67=0,Tasks!$E$67&gt;=T$7+7,Tasks!$F$67&lt;T$7),0,IF(T$7+3.5&lt;Tasks!$E$67+(Tasks!$F$67-Tasks!$E$67+1)*N(Tasks!$G$67),2,IF(Tasks!$M$67=4,3,1)))</f>
        <v/>
      </c>
      <c r="U69" s="57">
        <f>IF(OR(Tasks!$M$67=0,Tasks!$E$67&gt;=U$7+7,Tasks!$F$67&lt;U$7),0,IF(U$7+3.5&lt;Tasks!$E$67+(Tasks!$F$67-Tasks!$E$67+1)*N(Tasks!$G$67),2,IF(Tasks!$M$67=4,3,1)))</f>
        <v/>
      </c>
      <c r="V69" s="57">
        <f>IF(OR(Tasks!$M$67=0,Tasks!$E$67&gt;=V$7+7,Tasks!$F$67&lt;V$7),0,IF(V$7+3.5&lt;Tasks!$E$67+(Tasks!$F$67-Tasks!$E$67+1)*N(Tasks!$G$67),2,IF(Tasks!$M$67=4,3,1)))</f>
        <v/>
      </c>
      <c r="W69" s="57">
        <f>IF(OR(Tasks!$M$67=0,Tasks!$E$67&gt;=W$7+7,Tasks!$F$67&lt;W$7),0,IF(W$7+3.5&lt;Tasks!$E$67+(Tasks!$F$67-Tasks!$E$67+1)*N(Tasks!$G$67),2,IF(Tasks!$M$67=4,3,1)))</f>
        <v/>
      </c>
      <c r="X69" s="57">
        <f>IF(OR(Tasks!$M$67=0,Tasks!$E$67&gt;=X$7+7,Tasks!$F$67&lt;X$7),0,IF(X$7+3.5&lt;Tasks!$E$67+(Tasks!$F$67-Tasks!$E$67+1)*N(Tasks!$G$67),2,IF(Tasks!$M$67=4,3,1)))</f>
        <v/>
      </c>
      <c r="Y69" s="57">
        <f>IF(OR(Tasks!$M$67=0,Tasks!$E$67&gt;=Y$7+7,Tasks!$F$67&lt;Y$7),0,IF(Y$7+3.5&lt;Tasks!$E$67+(Tasks!$F$67-Tasks!$E$67+1)*N(Tasks!$G$67),2,IF(Tasks!$M$67=4,3,1)))</f>
        <v/>
      </c>
      <c r="Z69" s="57">
        <f>IF(OR(Tasks!$M$67=0,Tasks!$E$67&gt;=Z$7+7,Tasks!$F$67&lt;Z$7),0,IF(Z$7+3.5&lt;Tasks!$E$67+(Tasks!$F$67-Tasks!$E$67+1)*N(Tasks!$G$67),2,IF(Tasks!$M$67=4,3,1)))</f>
        <v/>
      </c>
      <c r="AA69" s="57">
        <f>IF(OR(Tasks!$M$67=0,Tasks!$E$67&gt;=AA$7+7,Tasks!$F$67&lt;AA$7),0,IF(AA$7+3.5&lt;Tasks!$E$67+(Tasks!$F$67-Tasks!$E$67+1)*N(Tasks!$G$67),2,IF(Tasks!$M$67=4,3,1)))</f>
        <v/>
      </c>
      <c r="AB69" s="57">
        <f>IF(OR(Tasks!$M$67=0,Tasks!$E$67&gt;=AB$7+7,Tasks!$F$67&lt;AB$7),0,IF(AB$7+3.5&lt;Tasks!$E$67+(Tasks!$F$67-Tasks!$E$67+1)*N(Tasks!$G$67),2,IF(Tasks!$M$67=4,3,1)))</f>
        <v/>
      </c>
      <c r="AC69" s="57">
        <f>IF(OR(Tasks!$M$67=0,Tasks!$E$67&gt;=AC$7+7,Tasks!$F$67&lt;AC$7),0,IF(AC$7+3.5&lt;Tasks!$E$67+(Tasks!$F$67-Tasks!$E$67+1)*N(Tasks!$G$67),2,IF(Tasks!$M$67=4,3,1)))</f>
        <v/>
      </c>
      <c r="AD69" s="57">
        <f>IF(OR(Tasks!$M$67=0,Tasks!$E$67&gt;=AD$7+7,Tasks!$F$67&lt;AD$7),0,IF(AD$7+3.5&lt;Tasks!$E$67+(Tasks!$F$67-Tasks!$E$67+1)*N(Tasks!$G$67),2,IF(Tasks!$M$67=4,3,1)))</f>
        <v/>
      </c>
      <c r="AE69" s="57">
        <f>IF(OR(Tasks!$M$67=0,Tasks!$E$67&gt;=AE$7+7,Tasks!$F$67&lt;AE$7),0,IF(AE$7+3.5&lt;Tasks!$E$67+(Tasks!$F$67-Tasks!$E$67+1)*N(Tasks!$G$67),2,IF(Tasks!$M$67=4,3,1)))</f>
        <v/>
      </c>
      <c r="AF69" s="57">
        <f>IF(OR(Tasks!$M$67=0,Tasks!$E$67&gt;=AF$7+7,Tasks!$F$67&lt;AF$7),0,IF(AF$7+3.5&lt;Tasks!$E$67+(Tasks!$F$67-Tasks!$E$67+1)*N(Tasks!$G$67),2,IF(Tasks!$M$67=4,3,1)))</f>
        <v/>
      </c>
      <c r="AG69" s="57">
        <f>IF(OR(Tasks!$M$67=0,Tasks!$E$67&gt;=AG$7+7,Tasks!$F$67&lt;AG$7),0,IF(AG$7+3.5&lt;Tasks!$E$67+(Tasks!$F$67-Tasks!$E$67+1)*N(Tasks!$G$67),2,IF(Tasks!$M$67=4,3,1)))</f>
        <v/>
      </c>
      <c r="AH69" s="1" t="n"/>
    </row>
    <row r="70">
      <c r="A70" s="1" t="n"/>
      <c r="B70" s="1" t="n"/>
      <c r="C70" s="1" t="n"/>
      <c r="D70" s="1" t="n"/>
      <c r="E70" s="1" t="n"/>
      <c r="F70" s="1" t="n"/>
      <c r="G70" s="1" t="n"/>
      <c r="H70" s="1" t="n"/>
      <c r="I70" s="1" t="n"/>
      <c r="J70" s="1" t="n"/>
      <c r="K70" s="1" t="n"/>
      <c r="L70" s="1" t="n"/>
      <c r="M70" s="1" t="n"/>
      <c r="N70" s="1" t="n"/>
      <c r="O70" s="1" t="n"/>
      <c r="P70" s="1" t="n"/>
      <c r="Q70" s="1" t="n"/>
      <c r="R70" s="1" t="n"/>
      <c r="S70" s="1" t="n"/>
      <c r="T70" s="1" t="n"/>
      <c r="U70" s="1" t="n"/>
      <c r="V70" s="1" t="n"/>
      <c r="W70" s="1" t="n"/>
      <c r="X70" s="1" t="n"/>
      <c r="Y70" s="1" t="n"/>
      <c r="Z70" s="1" t="n"/>
      <c r="AA70" s="1" t="n"/>
      <c r="AB70" s="1" t="n"/>
      <c r="AC70" s="1" t="n"/>
      <c r="AD70" s="1" t="n"/>
      <c r="AE70" s="1" t="n"/>
      <c r="AF70" s="1" t="n"/>
      <c r="AG70" s="1" t="n"/>
      <c r="AH70" s="1" t="n"/>
    </row>
    <row r="71">
      <c r="A71" s="1" t="n"/>
      <c r="B71" s="1" t="n"/>
      <c r="C71" s="58">
        <f>Lang!$B$85</f>
        <v/>
      </c>
      <c r="D71" s="59">
        <f>Lang!$B$86</f>
        <v/>
      </c>
      <c r="E71" s="60">
        <f>Lang!$B$87</f>
        <v/>
      </c>
      <c r="F71" s="61">
        <f>Lang!$B$84</f>
        <v/>
      </c>
      <c r="G71" s="1" t="n"/>
      <c r="H71" s="62">
        <f>Lang!$B$88</f>
        <v/>
      </c>
      <c r="AH71" s="1" t="n"/>
    </row>
    <row r="72">
      <c r="A72" s="1" t="n"/>
      <c r="B72" s="1" t="n"/>
      <c r="C72" s="1" t="n"/>
      <c r="D72" s="1" t="n"/>
      <c r="E72" s="1" t="n"/>
      <c r="F72" s="1" t="n"/>
      <c r="G72" s="1" t="n"/>
      <c r="H72" s="1" t="n"/>
      <c r="I72" s="1" t="n"/>
      <c r="J72" s="1" t="n"/>
      <c r="K72" s="1" t="n"/>
      <c r="L72" s="1" t="n"/>
      <c r="M72" s="1" t="n"/>
      <c r="N72" s="1" t="n"/>
      <c r="O72" s="1" t="n"/>
      <c r="P72" s="1" t="n"/>
      <c r="Q72" s="1" t="n"/>
      <c r="R72" s="1" t="n"/>
      <c r="S72" s="1" t="n"/>
      <c r="T72" s="1" t="n"/>
      <c r="U72" s="1" t="n"/>
      <c r="V72" s="1" t="n"/>
      <c r="W72" s="1" t="n"/>
      <c r="X72" s="1" t="n"/>
      <c r="Y72" s="1" t="n"/>
      <c r="Z72" s="1" t="n"/>
      <c r="AA72" s="1" t="n"/>
      <c r="AB72" s="1" t="n"/>
      <c r="AC72" s="1" t="n"/>
      <c r="AD72" s="1" t="n"/>
      <c r="AE72" s="1" t="n"/>
      <c r="AF72" s="1" t="n"/>
      <c r="AG72" s="1" t="n"/>
      <c r="AH72" s="1" t="n"/>
    </row>
    <row r="73">
      <c r="A73" s="1" t="n"/>
      <c r="B73" s="63">
        <f>Lang!$B$5</f>
        <v/>
      </c>
      <c r="AH73" s="1" t="n"/>
    </row>
    <row r="74">
      <c r="A74" s="1" t="n"/>
      <c r="B74" s="1" t="n"/>
      <c r="C74" s="1" t="n"/>
      <c r="D74" s="1" t="n"/>
      <c r="E74" s="1" t="n"/>
      <c r="F74" s="1" t="n"/>
      <c r="G74" s="1" t="n"/>
      <c r="H74" s="1" t="n"/>
      <c r="I74" s="1" t="n"/>
      <c r="J74" s="1" t="n"/>
      <c r="K74" s="1" t="n"/>
      <c r="L74" s="1" t="n"/>
      <c r="M74" s="1" t="n"/>
      <c r="N74" s="1" t="n"/>
      <c r="O74" s="1" t="n"/>
      <c r="P74" s="1" t="n"/>
      <c r="Q74" s="1" t="n"/>
      <c r="R74" s="1" t="n"/>
      <c r="S74" s="1" t="n"/>
      <c r="T74" s="1" t="n"/>
      <c r="U74" s="1" t="n"/>
      <c r="V74" s="1" t="n"/>
      <c r="W74" s="1" t="n"/>
      <c r="X74" s="1" t="n"/>
      <c r="Y74" s="1" t="n"/>
      <c r="Z74" s="1" t="n"/>
      <c r="AA74" s="1" t="n"/>
      <c r="AB74" s="1" t="n"/>
      <c r="AC74" s="1" t="n"/>
      <c r="AD74" s="1" t="n"/>
      <c r="AE74" s="1" t="n"/>
      <c r="AF74" s="1" t="n"/>
      <c r="AG74" s="1" t="n"/>
      <c r="AH74" s="1" t="n"/>
    </row>
    <row r="75">
      <c r="A75" s="1" t="n"/>
      <c r="B75" s="1" t="n"/>
      <c r="C75" s="1" t="n"/>
      <c r="D75" s="1" t="n"/>
      <c r="E75" s="1" t="n"/>
      <c r="F75" s="1" t="n"/>
      <c r="G75" s="1" t="n"/>
      <c r="H75" s="1" t="n"/>
      <c r="I75" s="1" t="n"/>
      <c r="J75" s="1" t="n"/>
      <c r="K75" s="1" t="n"/>
      <c r="L75" s="1" t="n"/>
      <c r="M75" s="1" t="n"/>
      <c r="N75" s="1" t="n"/>
      <c r="O75" s="1" t="n"/>
      <c r="P75" s="1" t="n"/>
      <c r="Q75" s="1" t="n"/>
      <c r="R75" s="1" t="n"/>
      <c r="S75" s="1" t="n"/>
      <c r="T75" s="1" t="n"/>
      <c r="U75" s="1" t="n"/>
      <c r="V75" s="1" t="n"/>
      <c r="W75" s="1" t="n"/>
      <c r="X75" s="1" t="n"/>
      <c r="Y75" s="1" t="n"/>
      <c r="Z75" s="1" t="n"/>
      <c r="AA75" s="1" t="n"/>
      <c r="AB75" s="1" t="n"/>
      <c r="AC75" s="1" t="n"/>
      <c r="AD75" s="1" t="n"/>
      <c r="AE75" s="1" t="n"/>
      <c r="AF75" s="1" t="n"/>
      <c r="AG75" s="1" t="n"/>
      <c r="AH75" s="1" t="n"/>
    </row>
  </sheetData>
  <sheetProtection selectLockedCells="0" selectUnlockedCells="0" sheet="1" objects="0" insertRows="1" insertHyperlinks="1" autoFilter="1" scenarios="0" formatColumns="0" deleteColumns="1" insertColumns="1" pivotTables="1" deleteRows="1" formatCells="1" formatRows="0" sort="1" password="E778"/>
  <mergeCells count="10">
    <mergeCell ref="E2:AG2"/>
    <mergeCell ref="H71:AG71"/>
    <mergeCell ref="E6:F6"/>
    <mergeCell ref="B2:C3"/>
    <mergeCell ref="H6:V6"/>
    <mergeCell ref="B73:AG73"/>
    <mergeCell ref="E3:AG3"/>
    <mergeCell ref="W6:AG6"/>
    <mergeCell ref="B6:D6"/>
    <mergeCell ref="B4:C4"/>
  </mergeCells>
  <conditionalFormatting sqref="H10:AG69">
    <cfRule type="expression" priority="1" dxfId="2">
      <formula>H10=2</formula>
    </cfRule>
    <cfRule type="expression" priority="2" dxfId="3">
      <formula>H10=1</formula>
    </cfRule>
    <cfRule type="expression" priority="3" dxfId="4">
      <formula>H10=3</formula>
    </cfRule>
    <cfRule type="expression" priority="4" dxfId="5">
      <formula>AND(H$7&lt;=Calc!$B$2,Calc!$B$2&lt;H$7+7)</formula>
    </cfRule>
  </conditionalFormatting>
  <conditionalFormatting sqref="H9:AG9">
    <cfRule type="expression" priority="5" dxfId="4">
      <formula>AND(H$7&lt;=Calc!$B$2,Calc!$B$2&lt;H$7+7)</formula>
    </cfRule>
  </conditionalFormatting>
  <conditionalFormatting sqref="B10:G69">
    <cfRule type="expression" priority="6" dxfId="6">
      <formula>$C10=""</formula>
    </cfRule>
  </conditionalFormatting>
  <conditionalFormatting sqref="F10:F69">
    <cfRule type="expression" priority="7" dxfId="0">
      <formula>INDEX(Tasks!$M$8:$M$207,ROW()-9)=4</formula>
    </cfRule>
  </conditionalFormatting>
  <dataValidations count="1">
    <dataValidation sqref="E6" showDropDown="0" showInputMessage="0" showErrorMessage="0" allowBlank="1" type="date" operator="between">
      <formula1>36526</formula1>
      <formula2>73051</formula2>
    </dataValidation>
  </dataValidations>
  <printOptions horizontalCentered="1"/>
  <pageMargins left="0.3" right="0.3" top="0.4" bottom="0.4" header="0.5" footer="0.5"/>
  <pageSetup orientation="landscape" paperSize="9" fitToHeight="1" fitToWidth="1"/>
</worksheet>
</file>

<file path=xl/worksheets/sheet4.xml><?xml version="1.0" encoding="utf-8"?>
<worksheet xmlns="http://schemas.openxmlformats.org/spreadsheetml/2006/main">
  <sheetPr>
    <tabColor rgb="00FFAD6A"/>
    <outlinePr summaryBelow="1" summaryRight="1"/>
    <pageSetUpPr fitToPage="1"/>
  </sheetPr>
  <dimension ref="A1:S207"/>
  <sheetViews>
    <sheetView showGridLines="0" zoomScale="90" workbookViewId="0">
      <pane ySplit="7" topLeftCell="A8" activePane="bottomLeft" state="frozen"/>
      <selection pane="bottomLeft" activeCell="A1" sqref="A1"/>
    </sheetView>
  </sheetViews>
  <sheetFormatPr baseColWidth="8" defaultRowHeight="15"/>
  <cols>
    <col width="6" customWidth="1" min="1" max="1"/>
    <col width="18" customWidth="1" min="2" max="2"/>
    <col width="34" customWidth="1" min="3" max="3"/>
    <col width="13" customWidth="1" min="4" max="4"/>
    <col width="12" customWidth="1" min="5" max="5"/>
    <col width="12" customWidth="1" min="6" max="6"/>
    <col width="11" customWidth="1" min="7" max="7"/>
    <col width="12" customWidth="1" min="8" max="8"/>
    <col width="12" customWidth="1" min="9" max="9"/>
    <col width="9" customWidth="1" min="10" max="10"/>
    <col width="8" customWidth="1" min="11" max="11"/>
    <col width="14"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s>
  <sheetData>
    <row r="1">
      <c r="A1" s="64">
        <f>"KEYONE  /  "&amp;Lang!$B$89</f>
        <v/>
      </c>
    </row>
    <row r="2"/>
    <row r="3" ht="22" customHeight="1">
      <c r="A3" s="65">
        <f>Lang!$B$90</f>
        <v/>
      </c>
    </row>
    <row r="4" ht="22" customHeight="1"/>
    <row r="5" ht="24" customHeight="1">
      <c r="A5" s="7">
        <f>HYPERLINK("#'START'!A1",Lang!$B$2)</f>
        <v/>
      </c>
      <c r="B5" s="7">
        <f>HYPERLINK("#'Dashboard'!A1",Lang!$B$3)</f>
        <v/>
      </c>
      <c r="C5" s="7">
        <f>HYPERLINK("#'Gantt'!A1",Lang!$B$27)</f>
        <v/>
      </c>
      <c r="D5" s="6">
        <f>HYPERLINK("#'Tasks'!A1",Lang!$B$28)</f>
        <v/>
      </c>
      <c r="E5" s="1" t="n"/>
      <c r="F5" s="1" t="n"/>
      <c r="G5" s="1" t="n"/>
      <c r="H5" s="1" t="n"/>
      <c r="I5" s="1" t="n"/>
      <c r="J5" s="1" t="n"/>
      <c r="K5" s="1" t="n"/>
      <c r="L5" s="1" t="n"/>
    </row>
    <row r="6">
      <c r="A6" s="1" t="n"/>
      <c r="B6" s="1" t="n"/>
      <c r="C6" s="1" t="n"/>
      <c r="D6" s="1" t="n"/>
      <c r="E6" s="1" t="n"/>
      <c r="F6" s="1" t="n"/>
      <c r="G6" s="1" t="n"/>
      <c r="H6" s="1" t="n"/>
      <c r="I6" s="1" t="n"/>
      <c r="J6" s="1" t="n"/>
      <c r="K6" s="1" t="n"/>
      <c r="L6" s="1" t="n"/>
    </row>
    <row r="7" ht="30" customHeight="1">
      <c r="A7" s="66">
        <f>Lang!$B$91</f>
        <v/>
      </c>
      <c r="B7" s="66">
        <f>Lang!$B$92</f>
        <v/>
      </c>
      <c r="C7" s="66">
        <f>Lang!$B$93</f>
        <v/>
      </c>
      <c r="D7" s="66">
        <f>Lang!$B$94</f>
        <v/>
      </c>
      <c r="E7" s="66">
        <f>Lang!$B$95</f>
        <v/>
      </c>
      <c r="F7" s="66">
        <f>Lang!$B$96</f>
        <v/>
      </c>
      <c r="G7" s="66">
        <f>Lang!$B$97</f>
        <v/>
      </c>
      <c r="H7" s="66">
        <f>Lang!$B$98</f>
        <v/>
      </c>
      <c r="I7" s="66">
        <f>Lang!$B$99</f>
        <v/>
      </c>
      <c r="J7" s="66">
        <f>Lang!$B$102</f>
        <v/>
      </c>
      <c r="K7" s="66">
        <f>Lang!$B$100</f>
        <v/>
      </c>
      <c r="L7" s="66">
        <f>Lang!$B$101</f>
        <v/>
      </c>
    </row>
    <row r="8">
      <c r="A8" s="67" t="n">
        <v>1</v>
      </c>
      <c r="B8" s="68" t="inlineStr">
        <is>
          <t>Planning</t>
        </is>
      </c>
      <c r="C8" s="68" t="inlineStr">
        <is>
          <t>Kick-off &amp; requirements</t>
        </is>
      </c>
      <c r="D8" s="68" t="inlineStr">
        <is>
          <t>Anna</t>
        </is>
      </c>
      <c r="E8" s="69" t="n">
        <v>46237</v>
      </c>
      <c r="F8" s="69" t="n">
        <v>46241</v>
      </c>
      <c r="G8" s="70" t="n">
        <v>1</v>
      </c>
      <c r="H8" s="71" t="n">
        <v>1500</v>
      </c>
      <c r="I8" s="71" t="n">
        <v>1400</v>
      </c>
      <c r="J8" s="67" t="n"/>
      <c r="K8" s="72">
        <f>IF(AND(ISNUMBER($E8),ISNUMBER($F8)),MAX(1,$F8-$E8+1),0)</f>
        <v/>
      </c>
      <c r="L8" s="73">
        <f>IF($M8=0,"",INDEX(Lang!$B$68:$B$71,$M8))</f>
        <v/>
      </c>
      <c r="M8">
        <f>IF(NOT(AND(ISNUMBER($E8),ISNUMBER($F8))),0,IF(N($G8)&gt;=1,1,IF($F8&lt;Calc!$B$2,4,IF(OR($E8&lt;=Calc!$B$2,N($G8)&gt;0),2,3))))</f>
        <v/>
      </c>
      <c r="N8">
        <f>IF(NOT(AND(ISNUMBER($E8),ISNUMBER($F8))),0,IF(Calc!$B$2&lt;$E8,0,IF(Calc!$B$2&gt;=$F8,1,(Calc!$B$2-$E8+1)/K8)))</f>
        <v/>
      </c>
      <c r="O8">
        <f>K8*MIN(1,N($G8))</f>
        <v/>
      </c>
      <c r="P8">
        <f>K8*N8</f>
        <v/>
      </c>
      <c r="Q8">
        <f>IF($B8="",0,IFERROR(MATCH($B8,Settings!$D$14:$D$21,0),0))</f>
        <v/>
      </c>
      <c r="R8">
        <f>IF($M8=4,Calc!$B$2-$F8,0)</f>
        <v/>
      </c>
      <c r="S8">
        <f>IF(AND($M8&gt;1,$M8&lt;4,N($F8)&gt;=Calc!$B$2),$F8,99999)</f>
        <v/>
      </c>
    </row>
    <row r="9">
      <c r="A9" s="67" t="n">
        <v>2</v>
      </c>
      <c r="B9" s="68" t="inlineStr">
        <is>
          <t>Planning</t>
        </is>
      </c>
      <c r="C9" s="68" t="inlineStr">
        <is>
          <t>Volume &amp; capacity analysis</t>
        </is>
      </c>
      <c r="D9" s="68" t="inlineStr">
        <is>
          <t>Marco</t>
        </is>
      </c>
      <c r="E9" s="69" t="n">
        <v>46244</v>
      </c>
      <c r="F9" s="69" t="n">
        <v>46255</v>
      </c>
      <c r="G9" s="70" t="n">
        <v>1</v>
      </c>
      <c r="H9" s="71" t="n">
        <v>4000</v>
      </c>
      <c r="I9" s="71" t="n">
        <v>4300</v>
      </c>
      <c r="J9" s="67" t="n">
        <v>1</v>
      </c>
      <c r="K9" s="72">
        <f>IF(AND(ISNUMBER($E9),ISNUMBER($F9)),MAX(1,$F9-$E9+1),0)</f>
        <v/>
      </c>
      <c r="L9" s="73">
        <f>IF($M9=0,"",INDEX(Lang!$B$68:$B$71,$M9))</f>
        <v/>
      </c>
      <c r="M9">
        <f>IF(NOT(AND(ISNUMBER($E9),ISNUMBER($F9))),0,IF(N($G9)&gt;=1,1,IF($F9&lt;Calc!$B$2,4,IF(OR($E9&lt;=Calc!$B$2,N($G9)&gt;0),2,3))))</f>
        <v/>
      </c>
      <c r="N9">
        <f>IF(NOT(AND(ISNUMBER($E9),ISNUMBER($F9))),0,IF(Calc!$B$2&lt;$E9,0,IF(Calc!$B$2&gt;=$F9,1,(Calc!$B$2-$E9+1)/K9)))</f>
        <v/>
      </c>
      <c r="O9">
        <f>K9*MIN(1,N($G9))</f>
        <v/>
      </c>
      <c r="P9">
        <f>K9*N9</f>
        <v/>
      </c>
      <c r="Q9">
        <f>IF($B9="",0,IFERROR(MATCH($B9,Settings!$D$14:$D$21,0),0))</f>
        <v/>
      </c>
      <c r="R9">
        <f>IF($M9=4,Calc!$B$2-$F9,0)</f>
        <v/>
      </c>
      <c r="S9">
        <f>IF(AND($M9&gt;1,$M9&lt;4,N($F9)&gt;=Calc!$B$2),$F9,99999)</f>
        <v/>
      </c>
    </row>
    <row r="10">
      <c r="A10" s="67" t="n">
        <v>3</v>
      </c>
      <c r="B10" s="68" t="inlineStr">
        <is>
          <t>Planning</t>
        </is>
      </c>
      <c r="C10" s="68" t="inlineStr">
        <is>
          <t>Site selection &amp; lease</t>
        </is>
      </c>
      <c r="D10" s="68" t="inlineStr">
        <is>
          <t>Anna</t>
        </is>
      </c>
      <c r="E10" s="69" t="n">
        <v>46251</v>
      </c>
      <c r="F10" s="69" t="n">
        <v>46269</v>
      </c>
      <c r="G10" s="70" t="n">
        <v>1</v>
      </c>
      <c r="H10" s="71" t="n">
        <v>6000</v>
      </c>
      <c r="I10" s="71" t="n">
        <v>6000</v>
      </c>
      <c r="J10" s="67" t="n">
        <v>2</v>
      </c>
      <c r="K10" s="72">
        <f>IF(AND(ISNUMBER($E10),ISNUMBER($F10)),MAX(1,$F10-$E10+1),0)</f>
        <v/>
      </c>
      <c r="L10" s="73">
        <f>IF($M10=0,"",INDEX(Lang!$B$68:$B$71,$M10))</f>
        <v/>
      </c>
      <c r="M10">
        <f>IF(NOT(AND(ISNUMBER($E10),ISNUMBER($F10))),0,IF(N($G10)&gt;=1,1,IF($F10&lt;Calc!$B$2,4,IF(OR($E10&lt;=Calc!$B$2,N($G10)&gt;0),2,3))))</f>
        <v/>
      </c>
      <c r="N10">
        <f>IF(NOT(AND(ISNUMBER($E10),ISNUMBER($F10))),0,IF(Calc!$B$2&lt;$E10,0,IF(Calc!$B$2&gt;=$F10,1,(Calc!$B$2-$E10+1)/K10)))</f>
        <v/>
      </c>
      <c r="O10">
        <f>K10*MIN(1,N($G10))</f>
        <v/>
      </c>
      <c r="P10">
        <f>K10*N10</f>
        <v/>
      </c>
      <c r="Q10">
        <f>IF($B10="",0,IFERROR(MATCH($B10,Settings!$D$14:$D$21,0),0))</f>
        <v/>
      </c>
      <c r="R10">
        <f>IF($M10=4,Calc!$B$2-$F10,0)</f>
        <v/>
      </c>
      <c r="S10">
        <f>IF(AND($M10&gt;1,$M10&lt;4,N($F10)&gt;=Calc!$B$2),$F10,99999)</f>
        <v/>
      </c>
    </row>
    <row r="11">
      <c r="A11" s="67" t="n">
        <v>4</v>
      </c>
      <c r="B11" s="68" t="inlineStr">
        <is>
          <t>Planning</t>
        </is>
      </c>
      <c r="C11" s="68" t="inlineStr">
        <is>
          <t>Project plan &amp; budget approval</t>
        </is>
      </c>
      <c r="D11" s="68" t="inlineStr">
        <is>
          <t>Anna</t>
        </is>
      </c>
      <c r="E11" s="69" t="n">
        <v>46272</v>
      </c>
      <c r="F11" s="69" t="n">
        <v>46276</v>
      </c>
      <c r="G11" s="70" t="n">
        <v>1</v>
      </c>
      <c r="H11" s="71" t="n">
        <v>500</v>
      </c>
      <c r="I11" s="71" t="n">
        <v>450</v>
      </c>
      <c r="J11" s="67" t="n">
        <v>3</v>
      </c>
      <c r="K11" s="72">
        <f>IF(AND(ISNUMBER($E11),ISNUMBER($F11)),MAX(1,$F11-$E11+1),0)</f>
        <v/>
      </c>
      <c r="L11" s="73">
        <f>IF($M11=0,"",INDEX(Lang!$B$68:$B$71,$M11))</f>
        <v/>
      </c>
      <c r="M11">
        <f>IF(NOT(AND(ISNUMBER($E11),ISNUMBER($F11))),0,IF(N($G11)&gt;=1,1,IF($F11&lt;Calc!$B$2,4,IF(OR($E11&lt;=Calc!$B$2,N($G11)&gt;0),2,3))))</f>
        <v/>
      </c>
      <c r="N11">
        <f>IF(NOT(AND(ISNUMBER($E11),ISNUMBER($F11))),0,IF(Calc!$B$2&lt;$E11,0,IF(Calc!$B$2&gt;=$F11,1,(Calc!$B$2-$E11+1)/K11)))</f>
        <v/>
      </c>
      <c r="O11">
        <f>K11*MIN(1,N($G11))</f>
        <v/>
      </c>
      <c r="P11">
        <f>K11*N11</f>
        <v/>
      </c>
      <c r="Q11">
        <f>IF($B11="",0,IFERROR(MATCH($B11,Settings!$D$14:$D$21,0),0))</f>
        <v/>
      </c>
      <c r="R11">
        <f>IF($M11=4,Calc!$B$2-$F11,0)</f>
        <v/>
      </c>
      <c r="S11">
        <f>IF(AND($M11&gt;1,$M11&lt;4,N($F11)&gt;=Calc!$B$2),$F11,99999)</f>
        <v/>
      </c>
    </row>
    <row r="12">
      <c r="A12" s="67" t="n">
        <v>5</v>
      </c>
      <c r="B12" s="68" t="inlineStr">
        <is>
          <t>Layout &amp; design</t>
        </is>
      </c>
      <c r="C12" s="68" t="inlineStr">
        <is>
          <t>Layout: zones &amp; racking</t>
        </is>
      </c>
      <c r="D12" s="68" t="inlineStr">
        <is>
          <t>Marco</t>
        </is>
      </c>
      <c r="E12" s="69" t="n">
        <v>46272</v>
      </c>
      <c r="F12" s="69" t="n">
        <v>46290</v>
      </c>
      <c r="G12" s="70" t="n">
        <v>1</v>
      </c>
      <c r="H12" s="71" t="n">
        <v>8000</v>
      </c>
      <c r="I12" s="71" t="n">
        <v>9200</v>
      </c>
      <c r="J12" s="67" t="n">
        <v>3</v>
      </c>
      <c r="K12" s="72">
        <f>IF(AND(ISNUMBER($E12),ISNUMBER($F12)),MAX(1,$F12-$E12+1),0)</f>
        <v/>
      </c>
      <c r="L12" s="73">
        <f>IF($M12=0,"",INDEX(Lang!$B$68:$B$71,$M12))</f>
        <v/>
      </c>
      <c r="M12">
        <f>IF(NOT(AND(ISNUMBER($E12),ISNUMBER($F12))),0,IF(N($G12)&gt;=1,1,IF($F12&lt;Calc!$B$2,4,IF(OR($E12&lt;=Calc!$B$2,N($G12)&gt;0),2,3))))</f>
        <v/>
      </c>
      <c r="N12">
        <f>IF(NOT(AND(ISNUMBER($E12),ISNUMBER($F12))),0,IF(Calc!$B$2&lt;$E12,0,IF(Calc!$B$2&gt;=$F12,1,(Calc!$B$2-$E12+1)/K12)))</f>
        <v/>
      </c>
      <c r="O12">
        <f>K12*MIN(1,N($G12))</f>
        <v/>
      </c>
      <c r="P12">
        <f>K12*N12</f>
        <v/>
      </c>
      <c r="Q12">
        <f>IF($B12="",0,IFERROR(MATCH($B12,Settings!$D$14:$D$21,0),0))</f>
        <v/>
      </c>
      <c r="R12">
        <f>IF($M12=4,Calc!$B$2-$F12,0)</f>
        <v/>
      </c>
      <c r="S12">
        <f>IF(AND($M12&gt;1,$M12&lt;4,N($F12)&gt;=Calc!$B$2),$F12,99999)</f>
        <v/>
      </c>
    </row>
    <row r="13">
      <c r="A13" s="67" t="n">
        <v>6</v>
      </c>
      <c r="B13" s="68" t="inlineStr">
        <is>
          <t>Layout &amp; design</t>
        </is>
      </c>
      <c r="C13" s="68" t="inlineStr">
        <is>
          <t>Material flow &amp; picking concept</t>
        </is>
      </c>
      <c r="D13" s="68" t="inlineStr">
        <is>
          <t>Marco</t>
        </is>
      </c>
      <c r="E13" s="69" t="n">
        <v>46286</v>
      </c>
      <c r="F13" s="69" t="n">
        <v>46304</v>
      </c>
      <c r="G13" s="70" t="n">
        <v>0.9</v>
      </c>
      <c r="H13" s="71" t="n">
        <v>6000</v>
      </c>
      <c r="I13" s="71" t="n">
        <v>6900</v>
      </c>
      <c r="J13" s="67" t="n">
        <v>5</v>
      </c>
      <c r="K13" s="72">
        <f>IF(AND(ISNUMBER($E13),ISNUMBER($F13)),MAX(1,$F13-$E13+1),0)</f>
        <v/>
      </c>
      <c r="L13" s="73">
        <f>IF($M13=0,"",INDEX(Lang!$B$68:$B$71,$M13))</f>
        <v/>
      </c>
      <c r="M13">
        <f>IF(NOT(AND(ISNUMBER($E13),ISNUMBER($F13))),0,IF(N($G13)&gt;=1,1,IF($F13&lt;Calc!$B$2,4,IF(OR($E13&lt;=Calc!$B$2,N($G13)&gt;0),2,3))))</f>
        <v/>
      </c>
      <c r="N13">
        <f>IF(NOT(AND(ISNUMBER($E13),ISNUMBER($F13))),0,IF(Calc!$B$2&lt;$E13,0,IF(Calc!$B$2&gt;=$F13,1,(Calc!$B$2-$E13+1)/K13)))</f>
        <v/>
      </c>
      <c r="O13">
        <f>K13*MIN(1,N($G13))</f>
        <v/>
      </c>
      <c r="P13">
        <f>K13*N13</f>
        <v/>
      </c>
      <c r="Q13">
        <f>IF($B13="",0,IFERROR(MATCH($B13,Settings!$D$14:$D$21,0),0))</f>
        <v/>
      </c>
      <c r="R13">
        <f>IF($M13=4,Calc!$B$2-$F13,0)</f>
        <v/>
      </c>
      <c r="S13">
        <f>IF(AND($M13&gt;1,$M13&lt;4,N($F13)&gt;=Calc!$B$2),$F13,99999)</f>
        <v/>
      </c>
    </row>
    <row r="14">
      <c r="A14" s="67" t="n">
        <v>7</v>
      </c>
      <c r="B14" s="68" t="inlineStr">
        <is>
          <t>Layout &amp; design</t>
        </is>
      </c>
      <c r="C14" s="68" t="inlineStr">
        <is>
          <t>IT / WMS requirements</t>
        </is>
      </c>
      <c r="D14" s="68" t="inlineStr">
        <is>
          <t>Lea</t>
        </is>
      </c>
      <c r="E14" s="69" t="n">
        <v>46279</v>
      </c>
      <c r="F14" s="69" t="n">
        <v>46297</v>
      </c>
      <c r="G14" s="70" t="n">
        <v>1</v>
      </c>
      <c r="H14" s="71" t="n">
        <v>5000</v>
      </c>
      <c r="I14" s="71" t="n">
        <v>4800</v>
      </c>
      <c r="J14" s="67" t="n">
        <v>4</v>
      </c>
      <c r="K14" s="72">
        <f>IF(AND(ISNUMBER($E14),ISNUMBER($F14)),MAX(1,$F14-$E14+1),0)</f>
        <v/>
      </c>
      <c r="L14" s="73">
        <f>IF($M14=0,"",INDEX(Lang!$B$68:$B$71,$M14))</f>
        <v/>
      </c>
      <c r="M14">
        <f>IF(NOT(AND(ISNUMBER($E14),ISNUMBER($F14))),0,IF(N($G14)&gt;=1,1,IF($F14&lt;Calc!$B$2,4,IF(OR($E14&lt;=Calc!$B$2,N($G14)&gt;0),2,3))))</f>
        <v/>
      </c>
      <c r="N14">
        <f>IF(NOT(AND(ISNUMBER($E14),ISNUMBER($F14))),0,IF(Calc!$B$2&lt;$E14,0,IF(Calc!$B$2&gt;=$F14,1,(Calc!$B$2-$E14+1)/K14)))</f>
        <v/>
      </c>
      <c r="O14">
        <f>K14*MIN(1,N($G14))</f>
        <v/>
      </c>
      <c r="P14">
        <f>K14*N14</f>
        <v/>
      </c>
      <c r="Q14">
        <f>IF($B14="",0,IFERROR(MATCH($B14,Settings!$D$14:$D$21,0),0))</f>
        <v/>
      </c>
      <c r="R14">
        <f>IF($M14=4,Calc!$B$2-$F14,0)</f>
        <v/>
      </c>
      <c r="S14">
        <f>IF(AND($M14&gt;1,$M14&lt;4,N($F14)&gt;=Calc!$B$2),$F14,99999)</f>
        <v/>
      </c>
    </row>
    <row r="15">
      <c r="A15" s="67" t="n">
        <v>8</v>
      </c>
      <c r="B15" s="68" t="inlineStr">
        <is>
          <t>Layout &amp; design</t>
        </is>
      </c>
      <c r="C15" s="68" t="inlineStr">
        <is>
          <t>Fire safety &amp; permits</t>
        </is>
      </c>
      <c r="D15" s="68" t="inlineStr">
        <is>
          <t>Tom</t>
        </is>
      </c>
      <c r="E15" s="69" t="n">
        <v>46286</v>
      </c>
      <c r="F15" s="69" t="n">
        <v>46325</v>
      </c>
      <c r="G15" s="70" t="n">
        <v>0.6</v>
      </c>
      <c r="H15" s="71" t="n">
        <v>3500</v>
      </c>
      <c r="I15" s="71" t="n">
        <v>2100</v>
      </c>
      <c r="J15" s="67" t="n">
        <v>5</v>
      </c>
      <c r="K15" s="72">
        <f>IF(AND(ISNUMBER($E15),ISNUMBER($F15)),MAX(1,$F15-$E15+1),0)</f>
        <v/>
      </c>
      <c r="L15" s="73">
        <f>IF($M15=0,"",INDEX(Lang!$B$68:$B$71,$M15))</f>
        <v/>
      </c>
      <c r="M15">
        <f>IF(NOT(AND(ISNUMBER($E15),ISNUMBER($F15))),0,IF(N($G15)&gt;=1,1,IF($F15&lt;Calc!$B$2,4,IF(OR($E15&lt;=Calc!$B$2,N($G15)&gt;0),2,3))))</f>
        <v/>
      </c>
      <c r="N15">
        <f>IF(NOT(AND(ISNUMBER($E15),ISNUMBER($F15))),0,IF(Calc!$B$2&lt;$E15,0,IF(Calc!$B$2&gt;=$F15,1,(Calc!$B$2-$E15+1)/K15)))</f>
        <v/>
      </c>
      <c r="O15">
        <f>K15*MIN(1,N($G15))</f>
        <v/>
      </c>
      <c r="P15">
        <f>K15*N15</f>
        <v/>
      </c>
      <c r="Q15">
        <f>IF($B15="",0,IFERROR(MATCH($B15,Settings!$D$14:$D$21,0),0))</f>
        <v/>
      </c>
      <c r="R15">
        <f>IF($M15=4,Calc!$B$2-$F15,0)</f>
        <v/>
      </c>
      <c r="S15">
        <f>IF(AND($M15&gt;1,$M15&lt;4,N($F15)&gt;=Calc!$B$2),$F15,99999)</f>
        <v/>
      </c>
    </row>
    <row r="16">
      <c r="A16" s="67" t="n">
        <v>9</v>
      </c>
      <c r="B16" s="68" t="inlineStr">
        <is>
          <t>Procurement</t>
        </is>
      </c>
      <c r="C16" s="68" t="inlineStr">
        <is>
          <t>Racking tender &amp; order</t>
        </is>
      </c>
      <c r="D16" s="68" t="inlineStr">
        <is>
          <t>Sara</t>
        </is>
      </c>
      <c r="E16" s="69" t="n">
        <v>46300</v>
      </c>
      <c r="F16" s="69" t="n">
        <v>46318</v>
      </c>
      <c r="G16" s="70" t="n">
        <v>0.5</v>
      </c>
      <c r="H16" s="71" t="n">
        <v>60000</v>
      </c>
      <c r="I16" s="71" t="n">
        <v>28000</v>
      </c>
      <c r="J16" s="67" t="n">
        <v>5</v>
      </c>
      <c r="K16" s="72">
        <f>IF(AND(ISNUMBER($E16),ISNUMBER($F16)),MAX(1,$F16-$E16+1),0)</f>
        <v/>
      </c>
      <c r="L16" s="73">
        <f>IF($M16=0,"",INDEX(Lang!$B$68:$B$71,$M16))</f>
        <v/>
      </c>
      <c r="M16">
        <f>IF(NOT(AND(ISNUMBER($E16),ISNUMBER($F16))),0,IF(N($G16)&gt;=1,1,IF($F16&lt;Calc!$B$2,4,IF(OR($E16&lt;=Calc!$B$2,N($G16)&gt;0),2,3))))</f>
        <v/>
      </c>
      <c r="N16">
        <f>IF(NOT(AND(ISNUMBER($E16),ISNUMBER($F16))),0,IF(Calc!$B$2&lt;$E16,0,IF(Calc!$B$2&gt;=$F16,1,(Calc!$B$2-$E16+1)/K16)))</f>
        <v/>
      </c>
      <c r="O16">
        <f>K16*MIN(1,N($G16))</f>
        <v/>
      </c>
      <c r="P16">
        <f>K16*N16</f>
        <v/>
      </c>
      <c r="Q16">
        <f>IF($B16="",0,IFERROR(MATCH($B16,Settings!$D$14:$D$21,0),0))</f>
        <v/>
      </c>
      <c r="R16">
        <f>IF($M16=4,Calc!$B$2-$F16,0)</f>
        <v/>
      </c>
      <c r="S16">
        <f>IF(AND($M16&gt;1,$M16&lt;4,N($F16)&gt;=Calc!$B$2),$F16,99999)</f>
        <v/>
      </c>
    </row>
    <row r="17">
      <c r="A17" s="67" t="n">
        <v>10</v>
      </c>
      <c r="B17" s="68" t="inlineStr">
        <is>
          <t>Procurement</t>
        </is>
      </c>
      <c r="C17" s="68" t="inlineStr">
        <is>
          <t>Forklifts &amp; equipment</t>
        </is>
      </c>
      <c r="D17" s="68" t="inlineStr">
        <is>
          <t>Sara</t>
        </is>
      </c>
      <c r="E17" s="69" t="n">
        <v>46307</v>
      </c>
      <c r="F17" s="69" t="n">
        <v>46332</v>
      </c>
      <c r="G17" s="70" t="n">
        <v>0.3</v>
      </c>
      <c r="H17" s="71" t="n">
        <v>45000</v>
      </c>
      <c r="I17" s="71" t="n">
        <v>9000</v>
      </c>
      <c r="J17" s="67" t="n">
        <v>6</v>
      </c>
      <c r="K17" s="72">
        <f>IF(AND(ISNUMBER($E17),ISNUMBER($F17)),MAX(1,$F17-$E17+1),0)</f>
        <v/>
      </c>
      <c r="L17" s="73">
        <f>IF($M17=0,"",INDEX(Lang!$B$68:$B$71,$M17))</f>
        <v/>
      </c>
      <c r="M17">
        <f>IF(NOT(AND(ISNUMBER($E17),ISNUMBER($F17))),0,IF(N($G17)&gt;=1,1,IF($F17&lt;Calc!$B$2,4,IF(OR($E17&lt;=Calc!$B$2,N($G17)&gt;0),2,3))))</f>
        <v/>
      </c>
      <c r="N17">
        <f>IF(NOT(AND(ISNUMBER($E17),ISNUMBER($F17))),0,IF(Calc!$B$2&lt;$E17,0,IF(Calc!$B$2&gt;=$F17,1,(Calc!$B$2-$E17+1)/K17)))</f>
        <v/>
      </c>
      <c r="O17">
        <f>K17*MIN(1,N($G17))</f>
        <v/>
      </c>
      <c r="P17">
        <f>K17*N17</f>
        <v/>
      </c>
      <c r="Q17">
        <f>IF($B17="",0,IFERROR(MATCH($B17,Settings!$D$14:$D$21,0),0))</f>
        <v/>
      </c>
      <c r="R17">
        <f>IF($M17=4,Calc!$B$2-$F17,0)</f>
        <v/>
      </c>
      <c r="S17">
        <f>IF(AND($M17&gt;1,$M17&lt;4,N($F17)&gt;=Calc!$B$2),$F17,99999)</f>
        <v/>
      </c>
    </row>
    <row r="18">
      <c r="A18" s="67" t="n">
        <v>11</v>
      </c>
      <c r="B18" s="68" t="inlineStr">
        <is>
          <t>Procurement</t>
        </is>
      </c>
      <c r="C18" s="68" t="inlineStr">
        <is>
          <t>Scanners &amp; label printers</t>
        </is>
      </c>
      <c r="D18" s="68" t="inlineStr">
        <is>
          <t>Lea</t>
        </is>
      </c>
      <c r="E18" s="69" t="n">
        <v>46300</v>
      </c>
      <c r="F18" s="69" t="n">
        <v>46309</v>
      </c>
      <c r="G18" s="70" t="n">
        <v>0.7</v>
      </c>
      <c r="H18" s="71" t="n">
        <v>7000</v>
      </c>
      <c r="I18" s="71" t="n">
        <v>5600</v>
      </c>
      <c r="J18" s="67" t="n">
        <v>7</v>
      </c>
      <c r="K18" s="72">
        <f>IF(AND(ISNUMBER($E18),ISNUMBER($F18)),MAX(1,$F18-$E18+1),0)</f>
        <v/>
      </c>
      <c r="L18" s="73">
        <f>IF($M18=0,"",INDEX(Lang!$B$68:$B$71,$M18))</f>
        <v/>
      </c>
      <c r="M18">
        <f>IF(NOT(AND(ISNUMBER($E18),ISNUMBER($F18))),0,IF(N($G18)&gt;=1,1,IF($F18&lt;Calc!$B$2,4,IF(OR($E18&lt;=Calc!$B$2,N($G18)&gt;0),2,3))))</f>
        <v/>
      </c>
      <c r="N18">
        <f>IF(NOT(AND(ISNUMBER($E18),ISNUMBER($F18))),0,IF(Calc!$B$2&lt;$E18,0,IF(Calc!$B$2&gt;=$F18,1,(Calc!$B$2-$E18+1)/K18)))</f>
        <v/>
      </c>
      <c r="O18">
        <f>K18*MIN(1,N($G18))</f>
        <v/>
      </c>
      <c r="P18">
        <f>K18*N18</f>
        <v/>
      </c>
      <c r="Q18">
        <f>IF($B18="",0,IFERROR(MATCH($B18,Settings!$D$14:$D$21,0),0))</f>
        <v/>
      </c>
      <c r="R18">
        <f>IF($M18=4,Calc!$B$2-$F18,0)</f>
        <v/>
      </c>
      <c r="S18">
        <f>IF(AND($M18&gt;1,$M18&lt;4,N($F18)&gt;=Calc!$B$2),$F18,99999)</f>
        <v/>
      </c>
    </row>
    <row r="19">
      <c r="A19" s="67" t="n">
        <v>12</v>
      </c>
      <c r="B19" s="68" t="inlineStr">
        <is>
          <t>Procurement</t>
        </is>
      </c>
      <c r="C19" s="68" t="inlineStr">
        <is>
          <t>Moving company contract</t>
        </is>
      </c>
      <c r="D19" s="68" t="inlineStr">
        <is>
          <t>Sara</t>
        </is>
      </c>
      <c r="E19" s="69" t="n">
        <v>46314</v>
      </c>
      <c r="F19" s="69" t="n">
        <v>46332</v>
      </c>
      <c r="G19" s="70" t="n">
        <v>0</v>
      </c>
      <c r="H19" s="71" t="n">
        <v>18000</v>
      </c>
      <c r="I19" s="71" t="n">
        <v>0</v>
      </c>
      <c r="J19" s="67" t="n">
        <v>3</v>
      </c>
      <c r="K19" s="72">
        <f>IF(AND(ISNUMBER($E19),ISNUMBER($F19)),MAX(1,$F19-$E19+1),0)</f>
        <v/>
      </c>
      <c r="L19" s="73">
        <f>IF($M19=0,"",INDEX(Lang!$B$68:$B$71,$M19))</f>
        <v/>
      </c>
      <c r="M19">
        <f>IF(NOT(AND(ISNUMBER($E19),ISNUMBER($F19))),0,IF(N($G19)&gt;=1,1,IF($F19&lt;Calc!$B$2,4,IF(OR($E19&lt;=Calc!$B$2,N($G19)&gt;0),2,3))))</f>
        <v/>
      </c>
      <c r="N19">
        <f>IF(NOT(AND(ISNUMBER($E19),ISNUMBER($F19))),0,IF(Calc!$B$2&lt;$E19,0,IF(Calc!$B$2&gt;=$F19,1,(Calc!$B$2-$E19+1)/K19)))</f>
        <v/>
      </c>
      <c r="O19">
        <f>K19*MIN(1,N($G19))</f>
        <v/>
      </c>
      <c r="P19">
        <f>K19*N19</f>
        <v/>
      </c>
      <c r="Q19">
        <f>IF($B19="",0,IFERROR(MATCH($B19,Settings!$D$14:$D$21,0),0))</f>
        <v/>
      </c>
      <c r="R19">
        <f>IF($M19=4,Calc!$B$2-$F19,0)</f>
        <v/>
      </c>
      <c r="S19">
        <f>IF(AND($M19&gt;1,$M19&lt;4,N($F19)&gt;=Calc!$B$2),$F19,99999)</f>
        <v/>
      </c>
    </row>
    <row r="20">
      <c r="A20" s="67" t="n">
        <v>13</v>
      </c>
      <c r="B20" s="68" t="inlineStr">
        <is>
          <t>Build-out &amp; IT</t>
        </is>
      </c>
      <c r="C20" s="68" t="inlineStr">
        <is>
          <t>Floor marking &amp; lighting</t>
        </is>
      </c>
      <c r="D20" s="68" t="inlineStr">
        <is>
          <t>Tom</t>
        </is>
      </c>
      <c r="E20" s="69" t="n">
        <v>46328</v>
      </c>
      <c r="F20" s="69" t="n">
        <v>46346</v>
      </c>
      <c r="G20" s="70" t="n">
        <v>0</v>
      </c>
      <c r="H20" s="71" t="n">
        <v>12000</v>
      </c>
      <c r="I20" s="71" t="n">
        <v>0</v>
      </c>
      <c r="J20" s="67" t="n">
        <v>8</v>
      </c>
      <c r="K20" s="72">
        <f>IF(AND(ISNUMBER($E20),ISNUMBER($F20)),MAX(1,$F20-$E20+1),0)</f>
        <v/>
      </c>
      <c r="L20" s="73">
        <f>IF($M20=0,"",INDEX(Lang!$B$68:$B$71,$M20))</f>
        <v/>
      </c>
      <c r="M20">
        <f>IF(NOT(AND(ISNUMBER($E20),ISNUMBER($F20))),0,IF(N($G20)&gt;=1,1,IF($F20&lt;Calc!$B$2,4,IF(OR($E20&lt;=Calc!$B$2,N($G20)&gt;0),2,3))))</f>
        <v/>
      </c>
      <c r="N20">
        <f>IF(NOT(AND(ISNUMBER($E20),ISNUMBER($F20))),0,IF(Calc!$B$2&lt;$E20,0,IF(Calc!$B$2&gt;=$F20,1,(Calc!$B$2-$E20+1)/K20)))</f>
        <v/>
      </c>
      <c r="O20">
        <f>K20*MIN(1,N($G20))</f>
        <v/>
      </c>
      <c r="P20">
        <f>K20*N20</f>
        <v/>
      </c>
      <c r="Q20">
        <f>IF($B20="",0,IFERROR(MATCH($B20,Settings!$D$14:$D$21,0),0))</f>
        <v/>
      </c>
      <c r="R20">
        <f>IF($M20=4,Calc!$B$2-$F20,0)</f>
        <v/>
      </c>
      <c r="S20">
        <f>IF(AND($M20&gt;1,$M20&lt;4,N($F20)&gt;=Calc!$B$2),$F20,99999)</f>
        <v/>
      </c>
    </row>
    <row r="21">
      <c r="A21" s="67" t="n">
        <v>14</v>
      </c>
      <c r="B21" s="68" t="inlineStr">
        <is>
          <t>Build-out &amp; IT</t>
        </is>
      </c>
      <c r="C21" s="68" t="inlineStr">
        <is>
          <t>Racking installation</t>
        </is>
      </c>
      <c r="D21" s="68" t="inlineStr">
        <is>
          <t>Tom</t>
        </is>
      </c>
      <c r="E21" s="69" t="n">
        <v>46335</v>
      </c>
      <c r="F21" s="69" t="n">
        <v>46360</v>
      </c>
      <c r="G21" s="70" t="n">
        <v>0</v>
      </c>
      <c r="H21" s="71" t="n">
        <v>15000</v>
      </c>
      <c r="I21" s="71" t="n">
        <v>0</v>
      </c>
      <c r="J21" s="67" t="n">
        <v>9</v>
      </c>
      <c r="K21" s="72">
        <f>IF(AND(ISNUMBER($E21),ISNUMBER($F21)),MAX(1,$F21-$E21+1),0)</f>
        <v/>
      </c>
      <c r="L21" s="73">
        <f>IF($M21=0,"",INDEX(Lang!$B$68:$B$71,$M21))</f>
        <v/>
      </c>
      <c r="M21">
        <f>IF(NOT(AND(ISNUMBER($E21),ISNUMBER($F21))),0,IF(N($G21)&gt;=1,1,IF($F21&lt;Calc!$B$2,4,IF(OR($E21&lt;=Calc!$B$2,N($G21)&gt;0),2,3))))</f>
        <v/>
      </c>
      <c r="N21">
        <f>IF(NOT(AND(ISNUMBER($E21),ISNUMBER($F21))),0,IF(Calc!$B$2&lt;$E21,0,IF(Calc!$B$2&gt;=$F21,1,(Calc!$B$2-$E21+1)/K21)))</f>
        <v/>
      </c>
      <c r="O21">
        <f>K21*MIN(1,N($G21))</f>
        <v/>
      </c>
      <c r="P21">
        <f>K21*N21</f>
        <v/>
      </c>
      <c r="Q21">
        <f>IF($B21="",0,IFERROR(MATCH($B21,Settings!$D$14:$D$21,0),0))</f>
        <v/>
      </c>
      <c r="R21">
        <f>IF($M21=4,Calc!$B$2-$F21,0)</f>
        <v/>
      </c>
      <c r="S21">
        <f>IF(AND($M21&gt;1,$M21&lt;4,N($F21)&gt;=Calc!$B$2),$F21,99999)</f>
        <v/>
      </c>
    </row>
    <row r="22">
      <c r="A22" s="67" t="n">
        <v>15</v>
      </c>
      <c r="B22" s="68" t="inlineStr">
        <is>
          <t>Build-out &amp; IT</t>
        </is>
      </c>
      <c r="C22" s="68" t="inlineStr">
        <is>
          <t>WMS setup &amp; interfaces</t>
        </is>
      </c>
      <c r="D22" s="68" t="inlineStr">
        <is>
          <t>Lea</t>
        </is>
      </c>
      <c r="E22" s="69" t="n">
        <v>46307</v>
      </c>
      <c r="F22" s="69" t="n">
        <v>46353</v>
      </c>
      <c r="G22" s="70" t="n">
        <v>0.1</v>
      </c>
      <c r="H22" s="71" t="n">
        <v>22000</v>
      </c>
      <c r="I22" s="71" t="n">
        <v>3000</v>
      </c>
      <c r="J22" s="67" t="n">
        <v>7</v>
      </c>
      <c r="K22" s="72">
        <f>IF(AND(ISNUMBER($E22),ISNUMBER($F22)),MAX(1,$F22-$E22+1),0)</f>
        <v/>
      </c>
      <c r="L22" s="73">
        <f>IF($M22=0,"",INDEX(Lang!$B$68:$B$71,$M22))</f>
        <v/>
      </c>
      <c r="M22">
        <f>IF(NOT(AND(ISNUMBER($E22),ISNUMBER($F22))),0,IF(N($G22)&gt;=1,1,IF($F22&lt;Calc!$B$2,4,IF(OR($E22&lt;=Calc!$B$2,N($G22)&gt;0),2,3))))</f>
        <v/>
      </c>
      <c r="N22">
        <f>IF(NOT(AND(ISNUMBER($E22),ISNUMBER($F22))),0,IF(Calc!$B$2&lt;$E22,0,IF(Calc!$B$2&gt;=$F22,1,(Calc!$B$2-$E22+1)/K22)))</f>
        <v/>
      </c>
      <c r="O22">
        <f>K22*MIN(1,N($G22))</f>
        <v/>
      </c>
      <c r="P22">
        <f>K22*N22</f>
        <v/>
      </c>
      <c r="Q22">
        <f>IF($B22="",0,IFERROR(MATCH($B22,Settings!$D$14:$D$21,0),0))</f>
        <v/>
      </c>
      <c r="R22">
        <f>IF($M22=4,Calc!$B$2-$F22,0)</f>
        <v/>
      </c>
      <c r="S22">
        <f>IF(AND($M22&gt;1,$M22&lt;4,N($F22)&gt;=Calc!$B$2),$F22,99999)</f>
        <v/>
      </c>
    </row>
    <row r="23">
      <c r="A23" s="67" t="n">
        <v>16</v>
      </c>
      <c r="B23" s="68" t="inlineStr">
        <is>
          <t>Build-out &amp; IT</t>
        </is>
      </c>
      <c r="C23" s="68" t="inlineStr">
        <is>
          <t>Network, Wi-Fi &amp; scanners</t>
        </is>
      </c>
      <c r="D23" s="68" t="inlineStr">
        <is>
          <t>Lea</t>
        </is>
      </c>
      <c r="E23" s="69" t="n">
        <v>46342</v>
      </c>
      <c r="F23" s="69" t="n">
        <v>46360</v>
      </c>
      <c r="G23" s="70" t="n">
        <v>0</v>
      </c>
      <c r="H23" s="71" t="n">
        <v>9000</v>
      </c>
      <c r="I23" s="71" t="n">
        <v>0</v>
      </c>
      <c r="J23" s="67" t="n">
        <v>11</v>
      </c>
      <c r="K23" s="72">
        <f>IF(AND(ISNUMBER($E23),ISNUMBER($F23)),MAX(1,$F23-$E23+1),0)</f>
        <v/>
      </c>
      <c r="L23" s="73">
        <f>IF($M23=0,"",INDEX(Lang!$B$68:$B$71,$M23))</f>
        <v/>
      </c>
      <c r="M23">
        <f>IF(NOT(AND(ISNUMBER($E23),ISNUMBER($F23))),0,IF(N($G23)&gt;=1,1,IF($F23&lt;Calc!$B$2,4,IF(OR($E23&lt;=Calc!$B$2,N($G23)&gt;0),2,3))))</f>
        <v/>
      </c>
      <c r="N23">
        <f>IF(NOT(AND(ISNUMBER($E23),ISNUMBER($F23))),0,IF(Calc!$B$2&lt;$E23,0,IF(Calc!$B$2&gt;=$F23,1,(Calc!$B$2-$E23+1)/K23)))</f>
        <v/>
      </c>
      <c r="O23">
        <f>K23*MIN(1,N($G23))</f>
        <v/>
      </c>
      <c r="P23">
        <f>K23*N23</f>
        <v/>
      </c>
      <c r="Q23">
        <f>IF($B23="",0,IFERROR(MATCH($B23,Settings!$D$14:$D$21,0),0))</f>
        <v/>
      </c>
      <c r="R23">
        <f>IF($M23=4,Calc!$B$2-$F23,0)</f>
        <v/>
      </c>
      <c r="S23">
        <f>IF(AND($M23&gt;1,$M23&lt;4,N($F23)&gt;=Calc!$B$2),$F23,99999)</f>
        <v/>
      </c>
    </row>
    <row r="24">
      <c r="A24" s="67" t="n">
        <v>17</v>
      </c>
      <c r="B24" s="68" t="inlineStr">
        <is>
          <t>Build-out &amp; IT</t>
        </is>
      </c>
      <c r="C24" s="68" t="inlineStr">
        <is>
          <t>Staff training</t>
        </is>
      </c>
      <c r="D24" s="68" t="inlineStr">
        <is>
          <t>Marco</t>
        </is>
      </c>
      <c r="E24" s="69" t="n">
        <v>46363</v>
      </c>
      <c r="F24" s="69" t="n">
        <v>46374</v>
      </c>
      <c r="G24" s="70" t="n">
        <v>0</v>
      </c>
      <c r="H24" s="71" t="n">
        <v>4000</v>
      </c>
      <c r="I24" s="71" t="n">
        <v>0</v>
      </c>
      <c r="J24" s="67" t="n">
        <v>15</v>
      </c>
      <c r="K24" s="72">
        <f>IF(AND(ISNUMBER($E24),ISNUMBER($F24)),MAX(1,$F24-$E24+1),0)</f>
        <v/>
      </c>
      <c r="L24" s="73">
        <f>IF($M24=0,"",INDEX(Lang!$B$68:$B$71,$M24))</f>
        <v/>
      </c>
      <c r="M24">
        <f>IF(NOT(AND(ISNUMBER($E24),ISNUMBER($F24))),0,IF(N($G24)&gt;=1,1,IF($F24&lt;Calc!$B$2,4,IF(OR($E24&lt;=Calc!$B$2,N($G24)&gt;0),2,3))))</f>
        <v/>
      </c>
      <c r="N24">
        <f>IF(NOT(AND(ISNUMBER($E24),ISNUMBER($F24))),0,IF(Calc!$B$2&lt;$E24,0,IF(Calc!$B$2&gt;=$F24,1,(Calc!$B$2-$E24+1)/K24)))</f>
        <v/>
      </c>
      <c r="O24">
        <f>K24*MIN(1,N($G24))</f>
        <v/>
      </c>
      <c r="P24">
        <f>K24*N24</f>
        <v/>
      </c>
      <c r="Q24">
        <f>IF($B24="",0,IFERROR(MATCH($B24,Settings!$D$14:$D$21,0),0))</f>
        <v/>
      </c>
      <c r="R24">
        <f>IF($M24=4,Calc!$B$2-$F24,0)</f>
        <v/>
      </c>
      <c r="S24">
        <f>IF(AND($M24&gt;1,$M24&lt;4,N($F24)&gt;=Calc!$B$2),$F24,99999)</f>
        <v/>
      </c>
    </row>
    <row r="25">
      <c r="A25" s="67" t="n">
        <v>18</v>
      </c>
      <c r="B25" s="68" t="inlineStr">
        <is>
          <t>Move &amp; go-live</t>
        </is>
      </c>
      <c r="C25" s="68" t="inlineStr">
        <is>
          <t>Inventory count (old site)</t>
        </is>
      </c>
      <c r="D25" s="68" t="inlineStr">
        <is>
          <t>Marco</t>
        </is>
      </c>
      <c r="E25" s="69" t="n">
        <v>46370</v>
      </c>
      <c r="F25" s="69" t="n">
        <v>46374</v>
      </c>
      <c r="G25" s="70" t="n">
        <v>0</v>
      </c>
      <c r="H25" s="71" t="n">
        <v>3000</v>
      </c>
      <c r="I25" s="71" t="n">
        <v>0</v>
      </c>
      <c r="J25" s="67" t="n"/>
      <c r="K25" s="72">
        <f>IF(AND(ISNUMBER($E25),ISNUMBER($F25)),MAX(1,$F25-$E25+1),0)</f>
        <v/>
      </c>
      <c r="L25" s="73">
        <f>IF($M25=0,"",INDEX(Lang!$B$68:$B$71,$M25))</f>
        <v/>
      </c>
      <c r="M25">
        <f>IF(NOT(AND(ISNUMBER($E25),ISNUMBER($F25))),0,IF(N($G25)&gt;=1,1,IF($F25&lt;Calc!$B$2,4,IF(OR($E25&lt;=Calc!$B$2,N($G25)&gt;0),2,3))))</f>
        <v/>
      </c>
      <c r="N25">
        <f>IF(NOT(AND(ISNUMBER($E25),ISNUMBER($F25))),0,IF(Calc!$B$2&lt;$E25,0,IF(Calc!$B$2&gt;=$F25,1,(Calc!$B$2-$E25+1)/K25)))</f>
        <v/>
      </c>
      <c r="O25">
        <f>K25*MIN(1,N($G25))</f>
        <v/>
      </c>
      <c r="P25">
        <f>K25*N25</f>
        <v/>
      </c>
      <c r="Q25">
        <f>IF($B25="",0,IFERROR(MATCH($B25,Settings!$D$14:$D$21,0),0))</f>
        <v/>
      </c>
      <c r="R25">
        <f>IF($M25=4,Calc!$B$2-$F25,0)</f>
        <v/>
      </c>
      <c r="S25">
        <f>IF(AND($M25&gt;1,$M25&lt;4,N($F25)&gt;=Calc!$B$2),$F25,99999)</f>
        <v/>
      </c>
    </row>
    <row r="26">
      <c r="A26" s="67" t="n">
        <v>19</v>
      </c>
      <c r="B26" s="68" t="inlineStr">
        <is>
          <t>Move &amp; go-live</t>
        </is>
      </c>
      <c r="C26" s="68" t="inlineStr">
        <is>
          <t>Move &amp; stock transfer</t>
        </is>
      </c>
      <c r="D26" s="68" t="inlineStr">
        <is>
          <t>Sara</t>
        </is>
      </c>
      <c r="E26" s="69" t="n">
        <v>46384</v>
      </c>
      <c r="F26" s="69" t="n">
        <v>46395</v>
      </c>
      <c r="G26" s="70" t="n">
        <v>0</v>
      </c>
      <c r="H26" s="71" t="n">
        <v>20000</v>
      </c>
      <c r="I26" s="71" t="n">
        <v>0</v>
      </c>
      <c r="J26" s="67" t="n">
        <v>14</v>
      </c>
      <c r="K26" s="72">
        <f>IF(AND(ISNUMBER($E26),ISNUMBER($F26)),MAX(1,$F26-$E26+1),0)</f>
        <v/>
      </c>
      <c r="L26" s="73">
        <f>IF($M26=0,"",INDEX(Lang!$B$68:$B$71,$M26))</f>
        <v/>
      </c>
      <c r="M26">
        <f>IF(NOT(AND(ISNUMBER($E26),ISNUMBER($F26))),0,IF(N($G26)&gt;=1,1,IF($F26&lt;Calc!$B$2,4,IF(OR($E26&lt;=Calc!$B$2,N($G26)&gt;0),2,3))))</f>
        <v/>
      </c>
      <c r="N26">
        <f>IF(NOT(AND(ISNUMBER($E26),ISNUMBER($F26))),0,IF(Calc!$B$2&lt;$E26,0,IF(Calc!$B$2&gt;=$F26,1,(Calc!$B$2-$E26+1)/K26)))</f>
        <v/>
      </c>
      <c r="O26">
        <f>K26*MIN(1,N($G26))</f>
        <v/>
      </c>
      <c r="P26">
        <f>K26*N26</f>
        <v/>
      </c>
      <c r="Q26">
        <f>IF($B26="",0,IFERROR(MATCH($B26,Settings!$D$14:$D$21,0),0))</f>
        <v/>
      </c>
      <c r="R26">
        <f>IF($M26=4,Calc!$B$2-$F26,0)</f>
        <v/>
      </c>
      <c r="S26">
        <f>IF(AND($M26&gt;1,$M26&lt;4,N($F26)&gt;=Calc!$B$2),$F26,99999)</f>
        <v/>
      </c>
    </row>
    <row r="27">
      <c r="A27" s="67" t="n">
        <v>20</v>
      </c>
      <c r="B27" s="68" t="inlineStr">
        <is>
          <t>Move &amp; go-live</t>
        </is>
      </c>
      <c r="C27" s="68" t="inlineStr">
        <is>
          <t>Go-live &amp; hypercare</t>
        </is>
      </c>
      <c r="D27" s="68" t="inlineStr">
        <is>
          <t>Anna</t>
        </is>
      </c>
      <c r="E27" s="69" t="n">
        <v>46398</v>
      </c>
      <c r="F27" s="69" t="n">
        <v>46409</v>
      </c>
      <c r="G27" s="70" t="n">
        <v>0</v>
      </c>
      <c r="H27" s="71" t="n">
        <v>6000</v>
      </c>
      <c r="I27" s="71" t="n">
        <v>0</v>
      </c>
      <c r="J27" s="67" t="n">
        <v>19</v>
      </c>
      <c r="K27" s="72">
        <f>IF(AND(ISNUMBER($E27),ISNUMBER($F27)),MAX(1,$F27-$E27+1),0)</f>
        <v/>
      </c>
      <c r="L27" s="73">
        <f>IF($M27=0,"",INDEX(Lang!$B$68:$B$71,$M27))</f>
        <v/>
      </c>
      <c r="M27">
        <f>IF(NOT(AND(ISNUMBER($E27),ISNUMBER($F27))),0,IF(N($G27)&gt;=1,1,IF($F27&lt;Calc!$B$2,4,IF(OR($E27&lt;=Calc!$B$2,N($G27)&gt;0),2,3))))</f>
        <v/>
      </c>
      <c r="N27">
        <f>IF(NOT(AND(ISNUMBER($E27),ISNUMBER($F27))),0,IF(Calc!$B$2&lt;$E27,0,IF(Calc!$B$2&gt;=$F27,1,(Calc!$B$2-$E27+1)/K27)))</f>
        <v/>
      </c>
      <c r="O27">
        <f>K27*MIN(1,N($G27))</f>
        <v/>
      </c>
      <c r="P27">
        <f>K27*N27</f>
        <v/>
      </c>
      <c r="Q27">
        <f>IF($B27="",0,IFERROR(MATCH($B27,Settings!$D$14:$D$21,0),0))</f>
        <v/>
      </c>
      <c r="R27">
        <f>IF($M27=4,Calc!$B$2-$F27,0)</f>
        <v/>
      </c>
      <c r="S27">
        <f>IF(AND($M27&gt;1,$M27&lt;4,N($F27)&gt;=Calc!$B$2),$F27,99999)</f>
        <v/>
      </c>
    </row>
    <row r="28">
      <c r="A28" s="67" t="n">
        <v>21</v>
      </c>
      <c r="B28" s="68" t="inlineStr">
        <is>
          <t>Move &amp; go-live</t>
        </is>
      </c>
      <c r="C28" s="68" t="inlineStr">
        <is>
          <t>Handover old site</t>
        </is>
      </c>
      <c r="D28" s="68" t="inlineStr">
        <is>
          <t>Tom</t>
        </is>
      </c>
      <c r="E28" s="69" t="n">
        <v>46405</v>
      </c>
      <c r="F28" s="69" t="n">
        <v>46416</v>
      </c>
      <c r="G28" s="70" t="n">
        <v>0</v>
      </c>
      <c r="H28" s="71" t="n">
        <v>2500</v>
      </c>
      <c r="I28" s="71" t="n">
        <v>0</v>
      </c>
      <c r="J28" s="67" t="n">
        <v>19</v>
      </c>
      <c r="K28" s="72">
        <f>IF(AND(ISNUMBER($E28),ISNUMBER($F28)),MAX(1,$F28-$E28+1),0)</f>
        <v/>
      </c>
      <c r="L28" s="73">
        <f>IF($M28=0,"",INDEX(Lang!$B$68:$B$71,$M28))</f>
        <v/>
      </c>
      <c r="M28">
        <f>IF(NOT(AND(ISNUMBER($E28),ISNUMBER($F28))),0,IF(N($G28)&gt;=1,1,IF($F28&lt;Calc!$B$2,4,IF(OR($E28&lt;=Calc!$B$2,N($G28)&gt;0),2,3))))</f>
        <v/>
      </c>
      <c r="N28">
        <f>IF(NOT(AND(ISNUMBER($E28),ISNUMBER($F28))),0,IF(Calc!$B$2&lt;$E28,0,IF(Calc!$B$2&gt;=$F28,1,(Calc!$B$2-$E28+1)/K28)))</f>
        <v/>
      </c>
      <c r="O28">
        <f>K28*MIN(1,N($G28))</f>
        <v/>
      </c>
      <c r="P28">
        <f>K28*N28</f>
        <v/>
      </c>
      <c r="Q28">
        <f>IF($B28="",0,IFERROR(MATCH($B28,Settings!$D$14:$D$21,0),0))</f>
        <v/>
      </c>
      <c r="R28">
        <f>IF($M28=4,Calc!$B$2-$F28,0)</f>
        <v/>
      </c>
      <c r="S28">
        <f>IF(AND($M28&gt;1,$M28&lt;4,N($F28)&gt;=Calc!$B$2),$F28,99999)</f>
        <v/>
      </c>
    </row>
    <row r="29">
      <c r="A29" s="67" t="n">
        <v>22</v>
      </c>
      <c r="B29" s="68" t="inlineStr">
        <is>
          <t>Move &amp; go-live</t>
        </is>
      </c>
      <c r="C29" s="68" t="inlineStr">
        <is>
          <t>Lessons learned</t>
        </is>
      </c>
      <c r="D29" s="68" t="inlineStr">
        <is>
          <t>Anna</t>
        </is>
      </c>
      <c r="E29" s="69" t="n">
        <v>46412</v>
      </c>
      <c r="F29" s="69" t="n">
        <v>46416</v>
      </c>
      <c r="G29" s="70" t="n">
        <v>0</v>
      </c>
      <c r="H29" s="71" t="n">
        <v>500</v>
      </c>
      <c r="I29" s="71" t="n">
        <v>0</v>
      </c>
      <c r="J29" s="67" t="n">
        <v>20</v>
      </c>
      <c r="K29" s="72">
        <f>IF(AND(ISNUMBER($E29),ISNUMBER($F29)),MAX(1,$F29-$E29+1),0)</f>
        <v/>
      </c>
      <c r="L29" s="73">
        <f>IF($M29=0,"",INDEX(Lang!$B$68:$B$71,$M29))</f>
        <v/>
      </c>
      <c r="M29">
        <f>IF(NOT(AND(ISNUMBER($E29),ISNUMBER($F29))),0,IF(N($G29)&gt;=1,1,IF($F29&lt;Calc!$B$2,4,IF(OR($E29&lt;=Calc!$B$2,N($G29)&gt;0),2,3))))</f>
        <v/>
      </c>
      <c r="N29">
        <f>IF(NOT(AND(ISNUMBER($E29),ISNUMBER($F29))),0,IF(Calc!$B$2&lt;$E29,0,IF(Calc!$B$2&gt;=$F29,1,(Calc!$B$2-$E29+1)/K29)))</f>
        <v/>
      </c>
      <c r="O29">
        <f>K29*MIN(1,N($G29))</f>
        <v/>
      </c>
      <c r="P29">
        <f>K29*N29</f>
        <v/>
      </c>
      <c r="Q29">
        <f>IF($B29="",0,IFERROR(MATCH($B29,Settings!$D$14:$D$21,0),0))</f>
        <v/>
      </c>
      <c r="R29">
        <f>IF($M29=4,Calc!$B$2-$F29,0)</f>
        <v/>
      </c>
      <c r="S29">
        <f>IF(AND($M29&gt;1,$M29&lt;4,N($F29)&gt;=Calc!$B$2),$F29,99999)</f>
        <v/>
      </c>
    </row>
    <row r="30">
      <c r="A30" s="67" t="n"/>
      <c r="B30" s="68" t="n"/>
      <c r="C30" s="68" t="n"/>
      <c r="D30" s="68" t="n"/>
      <c r="E30" s="69" t="n"/>
      <c r="F30" s="69" t="n"/>
      <c r="G30" s="70" t="n"/>
      <c r="H30" s="71" t="n"/>
      <c r="I30" s="71" t="n"/>
      <c r="J30" s="67" t="n"/>
      <c r="K30" s="72">
        <f>IF(AND(ISNUMBER($E30),ISNUMBER($F30)),MAX(1,$F30-$E30+1),0)</f>
        <v/>
      </c>
      <c r="L30" s="73">
        <f>IF($M30=0,"",INDEX(Lang!$B$68:$B$71,$M30))</f>
        <v/>
      </c>
      <c r="M30">
        <f>IF(NOT(AND(ISNUMBER($E30),ISNUMBER($F30))),0,IF(N($G30)&gt;=1,1,IF($F30&lt;Calc!$B$2,4,IF(OR($E30&lt;=Calc!$B$2,N($G30)&gt;0),2,3))))</f>
        <v/>
      </c>
      <c r="N30">
        <f>IF(NOT(AND(ISNUMBER($E30),ISNUMBER($F30))),0,IF(Calc!$B$2&lt;$E30,0,IF(Calc!$B$2&gt;=$F30,1,(Calc!$B$2-$E30+1)/K30)))</f>
        <v/>
      </c>
      <c r="O30">
        <f>K30*MIN(1,N($G30))</f>
        <v/>
      </c>
      <c r="P30">
        <f>K30*N30</f>
        <v/>
      </c>
      <c r="Q30">
        <f>IF($B30="",0,IFERROR(MATCH($B30,Settings!$D$14:$D$21,0),0))</f>
        <v/>
      </c>
      <c r="R30">
        <f>IF($M30=4,Calc!$B$2-$F30,0)</f>
        <v/>
      </c>
      <c r="S30">
        <f>IF(AND($M30&gt;1,$M30&lt;4,N($F30)&gt;=Calc!$B$2),$F30,99999)</f>
        <v/>
      </c>
    </row>
    <row r="31">
      <c r="A31" s="67" t="n"/>
      <c r="B31" s="68" t="n"/>
      <c r="C31" s="68" t="n"/>
      <c r="D31" s="68" t="n"/>
      <c r="E31" s="69" t="n"/>
      <c r="F31" s="69" t="n"/>
      <c r="G31" s="70" t="n"/>
      <c r="H31" s="71" t="n"/>
      <c r="I31" s="71" t="n"/>
      <c r="J31" s="67" t="n"/>
      <c r="K31" s="72">
        <f>IF(AND(ISNUMBER($E31),ISNUMBER($F31)),MAX(1,$F31-$E31+1),0)</f>
        <v/>
      </c>
      <c r="L31" s="73">
        <f>IF($M31=0,"",INDEX(Lang!$B$68:$B$71,$M31))</f>
        <v/>
      </c>
      <c r="M31">
        <f>IF(NOT(AND(ISNUMBER($E31),ISNUMBER($F31))),0,IF(N($G31)&gt;=1,1,IF($F31&lt;Calc!$B$2,4,IF(OR($E31&lt;=Calc!$B$2,N($G31)&gt;0),2,3))))</f>
        <v/>
      </c>
      <c r="N31">
        <f>IF(NOT(AND(ISNUMBER($E31),ISNUMBER($F31))),0,IF(Calc!$B$2&lt;$E31,0,IF(Calc!$B$2&gt;=$F31,1,(Calc!$B$2-$E31+1)/K31)))</f>
        <v/>
      </c>
      <c r="O31">
        <f>K31*MIN(1,N($G31))</f>
        <v/>
      </c>
      <c r="P31">
        <f>K31*N31</f>
        <v/>
      </c>
      <c r="Q31">
        <f>IF($B31="",0,IFERROR(MATCH($B31,Settings!$D$14:$D$21,0),0))</f>
        <v/>
      </c>
      <c r="R31">
        <f>IF($M31=4,Calc!$B$2-$F31,0)</f>
        <v/>
      </c>
      <c r="S31">
        <f>IF(AND($M31&gt;1,$M31&lt;4,N($F31)&gt;=Calc!$B$2),$F31,99999)</f>
        <v/>
      </c>
    </row>
    <row r="32">
      <c r="A32" s="67" t="n"/>
      <c r="B32" s="68" t="n"/>
      <c r="C32" s="68" t="n"/>
      <c r="D32" s="68" t="n"/>
      <c r="E32" s="69" t="n"/>
      <c r="F32" s="69" t="n"/>
      <c r="G32" s="70" t="n"/>
      <c r="H32" s="71" t="n"/>
      <c r="I32" s="71" t="n"/>
      <c r="J32" s="67" t="n"/>
      <c r="K32" s="72">
        <f>IF(AND(ISNUMBER($E32),ISNUMBER($F32)),MAX(1,$F32-$E32+1),0)</f>
        <v/>
      </c>
      <c r="L32" s="73">
        <f>IF($M32=0,"",INDEX(Lang!$B$68:$B$71,$M32))</f>
        <v/>
      </c>
      <c r="M32">
        <f>IF(NOT(AND(ISNUMBER($E32),ISNUMBER($F32))),0,IF(N($G32)&gt;=1,1,IF($F32&lt;Calc!$B$2,4,IF(OR($E32&lt;=Calc!$B$2,N($G32)&gt;0),2,3))))</f>
        <v/>
      </c>
      <c r="N32">
        <f>IF(NOT(AND(ISNUMBER($E32),ISNUMBER($F32))),0,IF(Calc!$B$2&lt;$E32,0,IF(Calc!$B$2&gt;=$F32,1,(Calc!$B$2-$E32+1)/K32)))</f>
        <v/>
      </c>
      <c r="O32">
        <f>K32*MIN(1,N($G32))</f>
        <v/>
      </c>
      <c r="P32">
        <f>K32*N32</f>
        <v/>
      </c>
      <c r="Q32">
        <f>IF($B32="",0,IFERROR(MATCH($B32,Settings!$D$14:$D$21,0),0))</f>
        <v/>
      </c>
      <c r="R32">
        <f>IF($M32=4,Calc!$B$2-$F32,0)</f>
        <v/>
      </c>
      <c r="S32">
        <f>IF(AND($M32&gt;1,$M32&lt;4,N($F32)&gt;=Calc!$B$2),$F32,99999)</f>
        <v/>
      </c>
    </row>
    <row r="33">
      <c r="A33" s="67" t="n"/>
      <c r="B33" s="68" t="n"/>
      <c r="C33" s="68" t="n"/>
      <c r="D33" s="68" t="n"/>
      <c r="E33" s="69" t="n"/>
      <c r="F33" s="69" t="n"/>
      <c r="G33" s="70" t="n"/>
      <c r="H33" s="71" t="n"/>
      <c r="I33" s="71" t="n"/>
      <c r="J33" s="67" t="n"/>
      <c r="K33" s="72">
        <f>IF(AND(ISNUMBER($E33),ISNUMBER($F33)),MAX(1,$F33-$E33+1),0)</f>
        <v/>
      </c>
      <c r="L33" s="73">
        <f>IF($M33=0,"",INDEX(Lang!$B$68:$B$71,$M33))</f>
        <v/>
      </c>
      <c r="M33">
        <f>IF(NOT(AND(ISNUMBER($E33),ISNUMBER($F33))),0,IF(N($G33)&gt;=1,1,IF($F33&lt;Calc!$B$2,4,IF(OR($E33&lt;=Calc!$B$2,N($G33)&gt;0),2,3))))</f>
        <v/>
      </c>
      <c r="N33">
        <f>IF(NOT(AND(ISNUMBER($E33),ISNUMBER($F33))),0,IF(Calc!$B$2&lt;$E33,0,IF(Calc!$B$2&gt;=$F33,1,(Calc!$B$2-$E33+1)/K33)))</f>
        <v/>
      </c>
      <c r="O33">
        <f>K33*MIN(1,N($G33))</f>
        <v/>
      </c>
      <c r="P33">
        <f>K33*N33</f>
        <v/>
      </c>
      <c r="Q33">
        <f>IF($B33="",0,IFERROR(MATCH($B33,Settings!$D$14:$D$21,0),0))</f>
        <v/>
      </c>
      <c r="R33">
        <f>IF($M33=4,Calc!$B$2-$F33,0)</f>
        <v/>
      </c>
      <c r="S33">
        <f>IF(AND($M33&gt;1,$M33&lt;4,N($F33)&gt;=Calc!$B$2),$F33,99999)</f>
        <v/>
      </c>
    </row>
    <row r="34">
      <c r="A34" s="67" t="n"/>
      <c r="B34" s="68" t="n"/>
      <c r="C34" s="68" t="n"/>
      <c r="D34" s="68" t="n"/>
      <c r="E34" s="69" t="n"/>
      <c r="F34" s="69" t="n"/>
      <c r="G34" s="70" t="n"/>
      <c r="H34" s="71" t="n"/>
      <c r="I34" s="71" t="n"/>
      <c r="J34" s="67" t="n"/>
      <c r="K34" s="72">
        <f>IF(AND(ISNUMBER($E34),ISNUMBER($F34)),MAX(1,$F34-$E34+1),0)</f>
        <v/>
      </c>
      <c r="L34" s="73">
        <f>IF($M34=0,"",INDEX(Lang!$B$68:$B$71,$M34))</f>
        <v/>
      </c>
      <c r="M34">
        <f>IF(NOT(AND(ISNUMBER($E34),ISNUMBER($F34))),0,IF(N($G34)&gt;=1,1,IF($F34&lt;Calc!$B$2,4,IF(OR($E34&lt;=Calc!$B$2,N($G34)&gt;0),2,3))))</f>
        <v/>
      </c>
      <c r="N34">
        <f>IF(NOT(AND(ISNUMBER($E34),ISNUMBER($F34))),0,IF(Calc!$B$2&lt;$E34,0,IF(Calc!$B$2&gt;=$F34,1,(Calc!$B$2-$E34+1)/K34)))</f>
        <v/>
      </c>
      <c r="O34">
        <f>K34*MIN(1,N($G34))</f>
        <v/>
      </c>
      <c r="P34">
        <f>K34*N34</f>
        <v/>
      </c>
      <c r="Q34">
        <f>IF($B34="",0,IFERROR(MATCH($B34,Settings!$D$14:$D$21,0),0))</f>
        <v/>
      </c>
      <c r="R34">
        <f>IF($M34=4,Calc!$B$2-$F34,0)</f>
        <v/>
      </c>
      <c r="S34">
        <f>IF(AND($M34&gt;1,$M34&lt;4,N($F34)&gt;=Calc!$B$2),$F34,99999)</f>
        <v/>
      </c>
    </row>
    <row r="35">
      <c r="A35" s="67" t="n"/>
      <c r="B35" s="68" t="n"/>
      <c r="C35" s="68" t="n"/>
      <c r="D35" s="68" t="n"/>
      <c r="E35" s="69" t="n"/>
      <c r="F35" s="69" t="n"/>
      <c r="G35" s="70" t="n"/>
      <c r="H35" s="71" t="n"/>
      <c r="I35" s="71" t="n"/>
      <c r="J35" s="67" t="n"/>
      <c r="K35" s="72">
        <f>IF(AND(ISNUMBER($E35),ISNUMBER($F35)),MAX(1,$F35-$E35+1),0)</f>
        <v/>
      </c>
      <c r="L35" s="73">
        <f>IF($M35=0,"",INDEX(Lang!$B$68:$B$71,$M35))</f>
        <v/>
      </c>
      <c r="M35">
        <f>IF(NOT(AND(ISNUMBER($E35),ISNUMBER($F35))),0,IF(N($G35)&gt;=1,1,IF($F35&lt;Calc!$B$2,4,IF(OR($E35&lt;=Calc!$B$2,N($G35)&gt;0),2,3))))</f>
        <v/>
      </c>
      <c r="N35">
        <f>IF(NOT(AND(ISNUMBER($E35),ISNUMBER($F35))),0,IF(Calc!$B$2&lt;$E35,0,IF(Calc!$B$2&gt;=$F35,1,(Calc!$B$2-$E35+1)/K35)))</f>
        <v/>
      </c>
      <c r="O35">
        <f>K35*MIN(1,N($G35))</f>
        <v/>
      </c>
      <c r="P35">
        <f>K35*N35</f>
        <v/>
      </c>
      <c r="Q35">
        <f>IF($B35="",0,IFERROR(MATCH($B35,Settings!$D$14:$D$21,0),0))</f>
        <v/>
      </c>
      <c r="R35">
        <f>IF($M35=4,Calc!$B$2-$F35,0)</f>
        <v/>
      </c>
      <c r="S35">
        <f>IF(AND($M35&gt;1,$M35&lt;4,N($F35)&gt;=Calc!$B$2),$F35,99999)</f>
        <v/>
      </c>
    </row>
    <row r="36">
      <c r="A36" s="67" t="n"/>
      <c r="B36" s="68" t="n"/>
      <c r="C36" s="68" t="n"/>
      <c r="D36" s="68" t="n"/>
      <c r="E36" s="69" t="n"/>
      <c r="F36" s="69" t="n"/>
      <c r="G36" s="70" t="n"/>
      <c r="H36" s="71" t="n"/>
      <c r="I36" s="71" t="n"/>
      <c r="J36" s="67" t="n"/>
      <c r="K36" s="72">
        <f>IF(AND(ISNUMBER($E36),ISNUMBER($F36)),MAX(1,$F36-$E36+1),0)</f>
        <v/>
      </c>
      <c r="L36" s="73">
        <f>IF($M36=0,"",INDEX(Lang!$B$68:$B$71,$M36))</f>
        <v/>
      </c>
      <c r="M36">
        <f>IF(NOT(AND(ISNUMBER($E36),ISNUMBER($F36))),0,IF(N($G36)&gt;=1,1,IF($F36&lt;Calc!$B$2,4,IF(OR($E36&lt;=Calc!$B$2,N($G36)&gt;0),2,3))))</f>
        <v/>
      </c>
      <c r="N36">
        <f>IF(NOT(AND(ISNUMBER($E36),ISNUMBER($F36))),0,IF(Calc!$B$2&lt;$E36,0,IF(Calc!$B$2&gt;=$F36,1,(Calc!$B$2-$E36+1)/K36)))</f>
        <v/>
      </c>
      <c r="O36">
        <f>K36*MIN(1,N($G36))</f>
        <v/>
      </c>
      <c r="P36">
        <f>K36*N36</f>
        <v/>
      </c>
      <c r="Q36">
        <f>IF($B36="",0,IFERROR(MATCH($B36,Settings!$D$14:$D$21,0),0))</f>
        <v/>
      </c>
      <c r="R36">
        <f>IF($M36=4,Calc!$B$2-$F36,0)</f>
        <v/>
      </c>
      <c r="S36">
        <f>IF(AND($M36&gt;1,$M36&lt;4,N($F36)&gt;=Calc!$B$2),$F36,99999)</f>
        <v/>
      </c>
    </row>
    <row r="37">
      <c r="A37" s="67" t="n"/>
      <c r="B37" s="68" t="n"/>
      <c r="C37" s="68" t="n"/>
      <c r="D37" s="68" t="n"/>
      <c r="E37" s="69" t="n"/>
      <c r="F37" s="69" t="n"/>
      <c r="G37" s="70" t="n"/>
      <c r="H37" s="71" t="n"/>
      <c r="I37" s="71" t="n"/>
      <c r="J37" s="67" t="n"/>
      <c r="K37" s="72">
        <f>IF(AND(ISNUMBER($E37),ISNUMBER($F37)),MAX(1,$F37-$E37+1),0)</f>
        <v/>
      </c>
      <c r="L37" s="73">
        <f>IF($M37=0,"",INDEX(Lang!$B$68:$B$71,$M37))</f>
        <v/>
      </c>
      <c r="M37">
        <f>IF(NOT(AND(ISNUMBER($E37),ISNUMBER($F37))),0,IF(N($G37)&gt;=1,1,IF($F37&lt;Calc!$B$2,4,IF(OR($E37&lt;=Calc!$B$2,N($G37)&gt;0),2,3))))</f>
        <v/>
      </c>
      <c r="N37">
        <f>IF(NOT(AND(ISNUMBER($E37),ISNUMBER($F37))),0,IF(Calc!$B$2&lt;$E37,0,IF(Calc!$B$2&gt;=$F37,1,(Calc!$B$2-$E37+1)/K37)))</f>
        <v/>
      </c>
      <c r="O37">
        <f>K37*MIN(1,N($G37))</f>
        <v/>
      </c>
      <c r="P37">
        <f>K37*N37</f>
        <v/>
      </c>
      <c r="Q37">
        <f>IF($B37="",0,IFERROR(MATCH($B37,Settings!$D$14:$D$21,0),0))</f>
        <v/>
      </c>
      <c r="R37">
        <f>IF($M37=4,Calc!$B$2-$F37,0)</f>
        <v/>
      </c>
      <c r="S37">
        <f>IF(AND($M37&gt;1,$M37&lt;4,N($F37)&gt;=Calc!$B$2),$F37,99999)</f>
        <v/>
      </c>
    </row>
    <row r="38">
      <c r="A38" s="67" t="n"/>
      <c r="B38" s="68" t="n"/>
      <c r="C38" s="68" t="n"/>
      <c r="D38" s="68" t="n"/>
      <c r="E38" s="69" t="n"/>
      <c r="F38" s="69" t="n"/>
      <c r="G38" s="70" t="n"/>
      <c r="H38" s="71" t="n"/>
      <c r="I38" s="71" t="n"/>
      <c r="J38" s="67" t="n"/>
      <c r="K38" s="72">
        <f>IF(AND(ISNUMBER($E38),ISNUMBER($F38)),MAX(1,$F38-$E38+1),0)</f>
        <v/>
      </c>
      <c r="L38" s="73">
        <f>IF($M38=0,"",INDEX(Lang!$B$68:$B$71,$M38))</f>
        <v/>
      </c>
      <c r="M38">
        <f>IF(NOT(AND(ISNUMBER($E38),ISNUMBER($F38))),0,IF(N($G38)&gt;=1,1,IF($F38&lt;Calc!$B$2,4,IF(OR($E38&lt;=Calc!$B$2,N($G38)&gt;0),2,3))))</f>
        <v/>
      </c>
      <c r="N38">
        <f>IF(NOT(AND(ISNUMBER($E38),ISNUMBER($F38))),0,IF(Calc!$B$2&lt;$E38,0,IF(Calc!$B$2&gt;=$F38,1,(Calc!$B$2-$E38+1)/K38)))</f>
        <v/>
      </c>
      <c r="O38">
        <f>K38*MIN(1,N($G38))</f>
        <v/>
      </c>
      <c r="P38">
        <f>K38*N38</f>
        <v/>
      </c>
      <c r="Q38">
        <f>IF($B38="",0,IFERROR(MATCH($B38,Settings!$D$14:$D$21,0),0))</f>
        <v/>
      </c>
      <c r="R38">
        <f>IF($M38=4,Calc!$B$2-$F38,0)</f>
        <v/>
      </c>
      <c r="S38">
        <f>IF(AND($M38&gt;1,$M38&lt;4,N($F38)&gt;=Calc!$B$2),$F38,99999)</f>
        <v/>
      </c>
    </row>
    <row r="39">
      <c r="A39" s="67" t="n"/>
      <c r="B39" s="68" t="n"/>
      <c r="C39" s="68" t="n"/>
      <c r="D39" s="68" t="n"/>
      <c r="E39" s="69" t="n"/>
      <c r="F39" s="69" t="n"/>
      <c r="G39" s="70" t="n"/>
      <c r="H39" s="71" t="n"/>
      <c r="I39" s="71" t="n"/>
      <c r="J39" s="67" t="n"/>
      <c r="K39" s="72">
        <f>IF(AND(ISNUMBER($E39),ISNUMBER($F39)),MAX(1,$F39-$E39+1),0)</f>
        <v/>
      </c>
      <c r="L39" s="73">
        <f>IF($M39=0,"",INDEX(Lang!$B$68:$B$71,$M39))</f>
        <v/>
      </c>
      <c r="M39">
        <f>IF(NOT(AND(ISNUMBER($E39),ISNUMBER($F39))),0,IF(N($G39)&gt;=1,1,IF($F39&lt;Calc!$B$2,4,IF(OR($E39&lt;=Calc!$B$2,N($G39)&gt;0),2,3))))</f>
        <v/>
      </c>
      <c r="N39">
        <f>IF(NOT(AND(ISNUMBER($E39),ISNUMBER($F39))),0,IF(Calc!$B$2&lt;$E39,0,IF(Calc!$B$2&gt;=$F39,1,(Calc!$B$2-$E39+1)/K39)))</f>
        <v/>
      </c>
      <c r="O39">
        <f>K39*MIN(1,N($G39))</f>
        <v/>
      </c>
      <c r="P39">
        <f>K39*N39</f>
        <v/>
      </c>
      <c r="Q39">
        <f>IF($B39="",0,IFERROR(MATCH($B39,Settings!$D$14:$D$21,0),0))</f>
        <v/>
      </c>
      <c r="R39">
        <f>IF($M39=4,Calc!$B$2-$F39,0)</f>
        <v/>
      </c>
      <c r="S39">
        <f>IF(AND($M39&gt;1,$M39&lt;4,N($F39)&gt;=Calc!$B$2),$F39,99999)</f>
        <v/>
      </c>
    </row>
    <row r="40">
      <c r="A40" s="67" t="n"/>
      <c r="B40" s="68" t="n"/>
      <c r="C40" s="68" t="n"/>
      <c r="D40" s="68" t="n"/>
      <c r="E40" s="69" t="n"/>
      <c r="F40" s="69" t="n"/>
      <c r="G40" s="70" t="n"/>
      <c r="H40" s="71" t="n"/>
      <c r="I40" s="71" t="n"/>
      <c r="J40" s="67" t="n"/>
      <c r="K40" s="72">
        <f>IF(AND(ISNUMBER($E40),ISNUMBER($F40)),MAX(1,$F40-$E40+1),0)</f>
        <v/>
      </c>
      <c r="L40" s="73">
        <f>IF($M40=0,"",INDEX(Lang!$B$68:$B$71,$M40))</f>
        <v/>
      </c>
      <c r="M40">
        <f>IF(NOT(AND(ISNUMBER($E40),ISNUMBER($F40))),0,IF(N($G40)&gt;=1,1,IF($F40&lt;Calc!$B$2,4,IF(OR($E40&lt;=Calc!$B$2,N($G40)&gt;0),2,3))))</f>
        <v/>
      </c>
      <c r="N40">
        <f>IF(NOT(AND(ISNUMBER($E40),ISNUMBER($F40))),0,IF(Calc!$B$2&lt;$E40,0,IF(Calc!$B$2&gt;=$F40,1,(Calc!$B$2-$E40+1)/K40)))</f>
        <v/>
      </c>
      <c r="O40">
        <f>K40*MIN(1,N($G40))</f>
        <v/>
      </c>
      <c r="P40">
        <f>K40*N40</f>
        <v/>
      </c>
      <c r="Q40">
        <f>IF($B40="",0,IFERROR(MATCH($B40,Settings!$D$14:$D$21,0),0))</f>
        <v/>
      </c>
      <c r="R40">
        <f>IF($M40=4,Calc!$B$2-$F40,0)</f>
        <v/>
      </c>
      <c r="S40">
        <f>IF(AND($M40&gt;1,$M40&lt;4,N($F40)&gt;=Calc!$B$2),$F40,99999)</f>
        <v/>
      </c>
    </row>
    <row r="41">
      <c r="A41" s="67" t="n"/>
      <c r="B41" s="68" t="n"/>
      <c r="C41" s="68" t="n"/>
      <c r="D41" s="68" t="n"/>
      <c r="E41" s="69" t="n"/>
      <c r="F41" s="69" t="n"/>
      <c r="G41" s="70" t="n"/>
      <c r="H41" s="71" t="n"/>
      <c r="I41" s="71" t="n"/>
      <c r="J41" s="67" t="n"/>
      <c r="K41" s="72">
        <f>IF(AND(ISNUMBER($E41),ISNUMBER($F41)),MAX(1,$F41-$E41+1),0)</f>
        <v/>
      </c>
      <c r="L41" s="73">
        <f>IF($M41=0,"",INDEX(Lang!$B$68:$B$71,$M41))</f>
        <v/>
      </c>
      <c r="M41">
        <f>IF(NOT(AND(ISNUMBER($E41),ISNUMBER($F41))),0,IF(N($G41)&gt;=1,1,IF($F41&lt;Calc!$B$2,4,IF(OR($E41&lt;=Calc!$B$2,N($G41)&gt;0),2,3))))</f>
        <v/>
      </c>
      <c r="N41">
        <f>IF(NOT(AND(ISNUMBER($E41),ISNUMBER($F41))),0,IF(Calc!$B$2&lt;$E41,0,IF(Calc!$B$2&gt;=$F41,1,(Calc!$B$2-$E41+1)/K41)))</f>
        <v/>
      </c>
      <c r="O41">
        <f>K41*MIN(1,N($G41))</f>
        <v/>
      </c>
      <c r="P41">
        <f>K41*N41</f>
        <v/>
      </c>
      <c r="Q41">
        <f>IF($B41="",0,IFERROR(MATCH($B41,Settings!$D$14:$D$21,0),0))</f>
        <v/>
      </c>
      <c r="R41">
        <f>IF($M41=4,Calc!$B$2-$F41,0)</f>
        <v/>
      </c>
      <c r="S41">
        <f>IF(AND($M41&gt;1,$M41&lt;4,N($F41)&gt;=Calc!$B$2),$F41,99999)</f>
        <v/>
      </c>
    </row>
    <row r="42">
      <c r="A42" s="67" t="n"/>
      <c r="B42" s="68" t="n"/>
      <c r="C42" s="68" t="n"/>
      <c r="D42" s="68" t="n"/>
      <c r="E42" s="69" t="n"/>
      <c r="F42" s="69" t="n"/>
      <c r="G42" s="70" t="n"/>
      <c r="H42" s="71" t="n"/>
      <c r="I42" s="71" t="n"/>
      <c r="J42" s="67" t="n"/>
      <c r="K42" s="72">
        <f>IF(AND(ISNUMBER($E42),ISNUMBER($F42)),MAX(1,$F42-$E42+1),0)</f>
        <v/>
      </c>
      <c r="L42" s="73">
        <f>IF($M42=0,"",INDEX(Lang!$B$68:$B$71,$M42))</f>
        <v/>
      </c>
      <c r="M42">
        <f>IF(NOT(AND(ISNUMBER($E42),ISNUMBER($F42))),0,IF(N($G42)&gt;=1,1,IF($F42&lt;Calc!$B$2,4,IF(OR($E42&lt;=Calc!$B$2,N($G42)&gt;0),2,3))))</f>
        <v/>
      </c>
      <c r="N42">
        <f>IF(NOT(AND(ISNUMBER($E42),ISNUMBER($F42))),0,IF(Calc!$B$2&lt;$E42,0,IF(Calc!$B$2&gt;=$F42,1,(Calc!$B$2-$E42+1)/K42)))</f>
        <v/>
      </c>
      <c r="O42">
        <f>K42*MIN(1,N($G42))</f>
        <v/>
      </c>
      <c r="P42">
        <f>K42*N42</f>
        <v/>
      </c>
      <c r="Q42">
        <f>IF($B42="",0,IFERROR(MATCH($B42,Settings!$D$14:$D$21,0),0))</f>
        <v/>
      </c>
      <c r="R42">
        <f>IF($M42=4,Calc!$B$2-$F42,0)</f>
        <v/>
      </c>
      <c r="S42">
        <f>IF(AND($M42&gt;1,$M42&lt;4,N($F42)&gt;=Calc!$B$2),$F42,99999)</f>
        <v/>
      </c>
    </row>
    <row r="43">
      <c r="A43" s="67" t="n"/>
      <c r="B43" s="68" t="n"/>
      <c r="C43" s="68" t="n"/>
      <c r="D43" s="68" t="n"/>
      <c r="E43" s="69" t="n"/>
      <c r="F43" s="69" t="n"/>
      <c r="G43" s="70" t="n"/>
      <c r="H43" s="71" t="n"/>
      <c r="I43" s="71" t="n"/>
      <c r="J43" s="67" t="n"/>
      <c r="K43" s="72">
        <f>IF(AND(ISNUMBER($E43),ISNUMBER($F43)),MAX(1,$F43-$E43+1),0)</f>
        <v/>
      </c>
      <c r="L43" s="73">
        <f>IF($M43=0,"",INDEX(Lang!$B$68:$B$71,$M43))</f>
        <v/>
      </c>
      <c r="M43">
        <f>IF(NOT(AND(ISNUMBER($E43),ISNUMBER($F43))),0,IF(N($G43)&gt;=1,1,IF($F43&lt;Calc!$B$2,4,IF(OR($E43&lt;=Calc!$B$2,N($G43)&gt;0),2,3))))</f>
        <v/>
      </c>
      <c r="N43">
        <f>IF(NOT(AND(ISNUMBER($E43),ISNUMBER($F43))),0,IF(Calc!$B$2&lt;$E43,0,IF(Calc!$B$2&gt;=$F43,1,(Calc!$B$2-$E43+1)/K43)))</f>
        <v/>
      </c>
      <c r="O43">
        <f>K43*MIN(1,N($G43))</f>
        <v/>
      </c>
      <c r="P43">
        <f>K43*N43</f>
        <v/>
      </c>
      <c r="Q43">
        <f>IF($B43="",0,IFERROR(MATCH($B43,Settings!$D$14:$D$21,0),0))</f>
        <v/>
      </c>
      <c r="R43">
        <f>IF($M43=4,Calc!$B$2-$F43,0)</f>
        <v/>
      </c>
      <c r="S43">
        <f>IF(AND($M43&gt;1,$M43&lt;4,N($F43)&gt;=Calc!$B$2),$F43,99999)</f>
        <v/>
      </c>
    </row>
    <row r="44">
      <c r="A44" s="67" t="n"/>
      <c r="B44" s="68" t="n"/>
      <c r="C44" s="68" t="n"/>
      <c r="D44" s="68" t="n"/>
      <c r="E44" s="69" t="n"/>
      <c r="F44" s="69" t="n"/>
      <c r="G44" s="70" t="n"/>
      <c r="H44" s="71" t="n"/>
      <c r="I44" s="71" t="n"/>
      <c r="J44" s="67" t="n"/>
      <c r="K44" s="72">
        <f>IF(AND(ISNUMBER($E44),ISNUMBER($F44)),MAX(1,$F44-$E44+1),0)</f>
        <v/>
      </c>
      <c r="L44" s="73">
        <f>IF($M44=0,"",INDEX(Lang!$B$68:$B$71,$M44))</f>
        <v/>
      </c>
      <c r="M44">
        <f>IF(NOT(AND(ISNUMBER($E44),ISNUMBER($F44))),0,IF(N($G44)&gt;=1,1,IF($F44&lt;Calc!$B$2,4,IF(OR($E44&lt;=Calc!$B$2,N($G44)&gt;0),2,3))))</f>
        <v/>
      </c>
      <c r="N44">
        <f>IF(NOT(AND(ISNUMBER($E44),ISNUMBER($F44))),0,IF(Calc!$B$2&lt;$E44,0,IF(Calc!$B$2&gt;=$F44,1,(Calc!$B$2-$E44+1)/K44)))</f>
        <v/>
      </c>
      <c r="O44">
        <f>K44*MIN(1,N($G44))</f>
        <v/>
      </c>
      <c r="P44">
        <f>K44*N44</f>
        <v/>
      </c>
      <c r="Q44">
        <f>IF($B44="",0,IFERROR(MATCH($B44,Settings!$D$14:$D$21,0),0))</f>
        <v/>
      </c>
      <c r="R44">
        <f>IF($M44=4,Calc!$B$2-$F44,0)</f>
        <v/>
      </c>
      <c r="S44">
        <f>IF(AND($M44&gt;1,$M44&lt;4,N($F44)&gt;=Calc!$B$2),$F44,99999)</f>
        <v/>
      </c>
    </row>
    <row r="45">
      <c r="A45" s="67" t="n"/>
      <c r="B45" s="68" t="n"/>
      <c r="C45" s="68" t="n"/>
      <c r="D45" s="68" t="n"/>
      <c r="E45" s="69" t="n"/>
      <c r="F45" s="69" t="n"/>
      <c r="G45" s="70" t="n"/>
      <c r="H45" s="71" t="n"/>
      <c r="I45" s="71" t="n"/>
      <c r="J45" s="67" t="n"/>
      <c r="K45" s="72">
        <f>IF(AND(ISNUMBER($E45),ISNUMBER($F45)),MAX(1,$F45-$E45+1),0)</f>
        <v/>
      </c>
      <c r="L45" s="73">
        <f>IF($M45=0,"",INDEX(Lang!$B$68:$B$71,$M45))</f>
        <v/>
      </c>
      <c r="M45">
        <f>IF(NOT(AND(ISNUMBER($E45),ISNUMBER($F45))),0,IF(N($G45)&gt;=1,1,IF($F45&lt;Calc!$B$2,4,IF(OR($E45&lt;=Calc!$B$2,N($G45)&gt;0),2,3))))</f>
        <v/>
      </c>
      <c r="N45">
        <f>IF(NOT(AND(ISNUMBER($E45),ISNUMBER($F45))),0,IF(Calc!$B$2&lt;$E45,0,IF(Calc!$B$2&gt;=$F45,1,(Calc!$B$2-$E45+1)/K45)))</f>
        <v/>
      </c>
      <c r="O45">
        <f>K45*MIN(1,N($G45))</f>
        <v/>
      </c>
      <c r="P45">
        <f>K45*N45</f>
        <v/>
      </c>
      <c r="Q45">
        <f>IF($B45="",0,IFERROR(MATCH($B45,Settings!$D$14:$D$21,0),0))</f>
        <v/>
      </c>
      <c r="R45">
        <f>IF($M45=4,Calc!$B$2-$F45,0)</f>
        <v/>
      </c>
      <c r="S45">
        <f>IF(AND($M45&gt;1,$M45&lt;4,N($F45)&gt;=Calc!$B$2),$F45,99999)</f>
        <v/>
      </c>
    </row>
    <row r="46">
      <c r="A46" s="67" t="n"/>
      <c r="B46" s="68" t="n"/>
      <c r="C46" s="68" t="n"/>
      <c r="D46" s="68" t="n"/>
      <c r="E46" s="69" t="n"/>
      <c r="F46" s="69" t="n"/>
      <c r="G46" s="70" t="n"/>
      <c r="H46" s="71" t="n"/>
      <c r="I46" s="71" t="n"/>
      <c r="J46" s="67" t="n"/>
      <c r="K46" s="72">
        <f>IF(AND(ISNUMBER($E46),ISNUMBER($F46)),MAX(1,$F46-$E46+1),0)</f>
        <v/>
      </c>
      <c r="L46" s="73">
        <f>IF($M46=0,"",INDEX(Lang!$B$68:$B$71,$M46))</f>
        <v/>
      </c>
      <c r="M46">
        <f>IF(NOT(AND(ISNUMBER($E46),ISNUMBER($F46))),0,IF(N($G46)&gt;=1,1,IF($F46&lt;Calc!$B$2,4,IF(OR($E46&lt;=Calc!$B$2,N($G46)&gt;0),2,3))))</f>
        <v/>
      </c>
      <c r="N46">
        <f>IF(NOT(AND(ISNUMBER($E46),ISNUMBER($F46))),0,IF(Calc!$B$2&lt;$E46,0,IF(Calc!$B$2&gt;=$F46,1,(Calc!$B$2-$E46+1)/K46)))</f>
        <v/>
      </c>
      <c r="O46">
        <f>K46*MIN(1,N($G46))</f>
        <v/>
      </c>
      <c r="P46">
        <f>K46*N46</f>
        <v/>
      </c>
      <c r="Q46">
        <f>IF($B46="",0,IFERROR(MATCH($B46,Settings!$D$14:$D$21,0),0))</f>
        <v/>
      </c>
      <c r="R46">
        <f>IF($M46=4,Calc!$B$2-$F46,0)</f>
        <v/>
      </c>
      <c r="S46">
        <f>IF(AND($M46&gt;1,$M46&lt;4,N($F46)&gt;=Calc!$B$2),$F46,99999)</f>
        <v/>
      </c>
    </row>
    <row r="47">
      <c r="A47" s="67" t="n"/>
      <c r="B47" s="68" t="n"/>
      <c r="C47" s="68" t="n"/>
      <c r="D47" s="68" t="n"/>
      <c r="E47" s="69" t="n"/>
      <c r="F47" s="69" t="n"/>
      <c r="G47" s="70" t="n"/>
      <c r="H47" s="71" t="n"/>
      <c r="I47" s="71" t="n"/>
      <c r="J47" s="67" t="n"/>
      <c r="K47" s="72">
        <f>IF(AND(ISNUMBER($E47),ISNUMBER($F47)),MAX(1,$F47-$E47+1),0)</f>
        <v/>
      </c>
      <c r="L47" s="73">
        <f>IF($M47=0,"",INDEX(Lang!$B$68:$B$71,$M47))</f>
        <v/>
      </c>
      <c r="M47">
        <f>IF(NOT(AND(ISNUMBER($E47),ISNUMBER($F47))),0,IF(N($G47)&gt;=1,1,IF($F47&lt;Calc!$B$2,4,IF(OR($E47&lt;=Calc!$B$2,N($G47)&gt;0),2,3))))</f>
        <v/>
      </c>
      <c r="N47">
        <f>IF(NOT(AND(ISNUMBER($E47),ISNUMBER($F47))),0,IF(Calc!$B$2&lt;$E47,0,IF(Calc!$B$2&gt;=$F47,1,(Calc!$B$2-$E47+1)/K47)))</f>
        <v/>
      </c>
      <c r="O47">
        <f>K47*MIN(1,N($G47))</f>
        <v/>
      </c>
      <c r="P47">
        <f>K47*N47</f>
        <v/>
      </c>
      <c r="Q47">
        <f>IF($B47="",0,IFERROR(MATCH($B47,Settings!$D$14:$D$21,0),0))</f>
        <v/>
      </c>
      <c r="R47">
        <f>IF($M47=4,Calc!$B$2-$F47,0)</f>
        <v/>
      </c>
      <c r="S47">
        <f>IF(AND($M47&gt;1,$M47&lt;4,N($F47)&gt;=Calc!$B$2),$F47,99999)</f>
        <v/>
      </c>
    </row>
    <row r="48">
      <c r="A48" s="67" t="n"/>
      <c r="B48" s="68" t="n"/>
      <c r="C48" s="68" t="n"/>
      <c r="D48" s="68" t="n"/>
      <c r="E48" s="69" t="n"/>
      <c r="F48" s="69" t="n"/>
      <c r="G48" s="70" t="n"/>
      <c r="H48" s="71" t="n"/>
      <c r="I48" s="71" t="n"/>
      <c r="J48" s="67" t="n"/>
      <c r="K48" s="72">
        <f>IF(AND(ISNUMBER($E48),ISNUMBER($F48)),MAX(1,$F48-$E48+1),0)</f>
        <v/>
      </c>
      <c r="L48" s="73">
        <f>IF($M48=0,"",INDEX(Lang!$B$68:$B$71,$M48))</f>
        <v/>
      </c>
      <c r="M48">
        <f>IF(NOT(AND(ISNUMBER($E48),ISNUMBER($F48))),0,IF(N($G48)&gt;=1,1,IF($F48&lt;Calc!$B$2,4,IF(OR($E48&lt;=Calc!$B$2,N($G48)&gt;0),2,3))))</f>
        <v/>
      </c>
      <c r="N48">
        <f>IF(NOT(AND(ISNUMBER($E48),ISNUMBER($F48))),0,IF(Calc!$B$2&lt;$E48,0,IF(Calc!$B$2&gt;=$F48,1,(Calc!$B$2-$E48+1)/K48)))</f>
        <v/>
      </c>
      <c r="O48">
        <f>K48*MIN(1,N($G48))</f>
        <v/>
      </c>
      <c r="P48">
        <f>K48*N48</f>
        <v/>
      </c>
      <c r="Q48">
        <f>IF($B48="",0,IFERROR(MATCH($B48,Settings!$D$14:$D$21,0),0))</f>
        <v/>
      </c>
      <c r="R48">
        <f>IF($M48=4,Calc!$B$2-$F48,0)</f>
        <v/>
      </c>
      <c r="S48">
        <f>IF(AND($M48&gt;1,$M48&lt;4,N($F48)&gt;=Calc!$B$2),$F48,99999)</f>
        <v/>
      </c>
    </row>
    <row r="49">
      <c r="A49" s="67" t="n"/>
      <c r="B49" s="68" t="n"/>
      <c r="C49" s="68" t="n"/>
      <c r="D49" s="68" t="n"/>
      <c r="E49" s="69" t="n"/>
      <c r="F49" s="69" t="n"/>
      <c r="G49" s="70" t="n"/>
      <c r="H49" s="71" t="n"/>
      <c r="I49" s="71" t="n"/>
      <c r="J49" s="67" t="n"/>
      <c r="K49" s="72">
        <f>IF(AND(ISNUMBER($E49),ISNUMBER($F49)),MAX(1,$F49-$E49+1),0)</f>
        <v/>
      </c>
      <c r="L49" s="73">
        <f>IF($M49=0,"",INDEX(Lang!$B$68:$B$71,$M49))</f>
        <v/>
      </c>
      <c r="M49">
        <f>IF(NOT(AND(ISNUMBER($E49),ISNUMBER($F49))),0,IF(N($G49)&gt;=1,1,IF($F49&lt;Calc!$B$2,4,IF(OR($E49&lt;=Calc!$B$2,N($G49)&gt;0),2,3))))</f>
        <v/>
      </c>
      <c r="N49">
        <f>IF(NOT(AND(ISNUMBER($E49),ISNUMBER($F49))),0,IF(Calc!$B$2&lt;$E49,0,IF(Calc!$B$2&gt;=$F49,1,(Calc!$B$2-$E49+1)/K49)))</f>
        <v/>
      </c>
      <c r="O49">
        <f>K49*MIN(1,N($G49))</f>
        <v/>
      </c>
      <c r="P49">
        <f>K49*N49</f>
        <v/>
      </c>
      <c r="Q49">
        <f>IF($B49="",0,IFERROR(MATCH($B49,Settings!$D$14:$D$21,0),0))</f>
        <v/>
      </c>
      <c r="R49">
        <f>IF($M49=4,Calc!$B$2-$F49,0)</f>
        <v/>
      </c>
      <c r="S49">
        <f>IF(AND($M49&gt;1,$M49&lt;4,N($F49)&gt;=Calc!$B$2),$F49,99999)</f>
        <v/>
      </c>
    </row>
    <row r="50">
      <c r="A50" s="67" t="n"/>
      <c r="B50" s="68" t="n"/>
      <c r="C50" s="68" t="n"/>
      <c r="D50" s="68" t="n"/>
      <c r="E50" s="69" t="n"/>
      <c r="F50" s="69" t="n"/>
      <c r="G50" s="70" t="n"/>
      <c r="H50" s="71" t="n"/>
      <c r="I50" s="71" t="n"/>
      <c r="J50" s="67" t="n"/>
      <c r="K50" s="72">
        <f>IF(AND(ISNUMBER($E50),ISNUMBER($F50)),MAX(1,$F50-$E50+1),0)</f>
        <v/>
      </c>
      <c r="L50" s="73">
        <f>IF($M50=0,"",INDEX(Lang!$B$68:$B$71,$M50))</f>
        <v/>
      </c>
      <c r="M50">
        <f>IF(NOT(AND(ISNUMBER($E50),ISNUMBER($F50))),0,IF(N($G50)&gt;=1,1,IF($F50&lt;Calc!$B$2,4,IF(OR($E50&lt;=Calc!$B$2,N($G50)&gt;0),2,3))))</f>
        <v/>
      </c>
      <c r="N50">
        <f>IF(NOT(AND(ISNUMBER($E50),ISNUMBER($F50))),0,IF(Calc!$B$2&lt;$E50,0,IF(Calc!$B$2&gt;=$F50,1,(Calc!$B$2-$E50+1)/K50)))</f>
        <v/>
      </c>
      <c r="O50">
        <f>K50*MIN(1,N($G50))</f>
        <v/>
      </c>
      <c r="P50">
        <f>K50*N50</f>
        <v/>
      </c>
      <c r="Q50">
        <f>IF($B50="",0,IFERROR(MATCH($B50,Settings!$D$14:$D$21,0),0))</f>
        <v/>
      </c>
      <c r="R50">
        <f>IF($M50=4,Calc!$B$2-$F50,0)</f>
        <v/>
      </c>
      <c r="S50">
        <f>IF(AND($M50&gt;1,$M50&lt;4,N($F50)&gt;=Calc!$B$2),$F50,99999)</f>
        <v/>
      </c>
    </row>
    <row r="51">
      <c r="A51" s="67" t="n"/>
      <c r="B51" s="68" t="n"/>
      <c r="C51" s="68" t="n"/>
      <c r="D51" s="68" t="n"/>
      <c r="E51" s="69" t="n"/>
      <c r="F51" s="69" t="n"/>
      <c r="G51" s="70" t="n"/>
      <c r="H51" s="71" t="n"/>
      <c r="I51" s="71" t="n"/>
      <c r="J51" s="67" t="n"/>
      <c r="K51" s="72">
        <f>IF(AND(ISNUMBER($E51),ISNUMBER($F51)),MAX(1,$F51-$E51+1),0)</f>
        <v/>
      </c>
      <c r="L51" s="73">
        <f>IF($M51=0,"",INDEX(Lang!$B$68:$B$71,$M51))</f>
        <v/>
      </c>
      <c r="M51">
        <f>IF(NOT(AND(ISNUMBER($E51),ISNUMBER($F51))),0,IF(N($G51)&gt;=1,1,IF($F51&lt;Calc!$B$2,4,IF(OR($E51&lt;=Calc!$B$2,N($G51)&gt;0),2,3))))</f>
        <v/>
      </c>
      <c r="N51">
        <f>IF(NOT(AND(ISNUMBER($E51),ISNUMBER($F51))),0,IF(Calc!$B$2&lt;$E51,0,IF(Calc!$B$2&gt;=$F51,1,(Calc!$B$2-$E51+1)/K51)))</f>
        <v/>
      </c>
      <c r="O51">
        <f>K51*MIN(1,N($G51))</f>
        <v/>
      </c>
      <c r="P51">
        <f>K51*N51</f>
        <v/>
      </c>
      <c r="Q51">
        <f>IF($B51="",0,IFERROR(MATCH($B51,Settings!$D$14:$D$21,0),0))</f>
        <v/>
      </c>
      <c r="R51">
        <f>IF($M51=4,Calc!$B$2-$F51,0)</f>
        <v/>
      </c>
      <c r="S51">
        <f>IF(AND($M51&gt;1,$M51&lt;4,N($F51)&gt;=Calc!$B$2),$F51,99999)</f>
        <v/>
      </c>
    </row>
    <row r="52">
      <c r="A52" s="67" t="n"/>
      <c r="B52" s="68" t="n"/>
      <c r="C52" s="68" t="n"/>
      <c r="D52" s="68" t="n"/>
      <c r="E52" s="69" t="n"/>
      <c r="F52" s="69" t="n"/>
      <c r="G52" s="70" t="n"/>
      <c r="H52" s="71" t="n"/>
      <c r="I52" s="71" t="n"/>
      <c r="J52" s="67" t="n"/>
      <c r="K52" s="72">
        <f>IF(AND(ISNUMBER($E52),ISNUMBER($F52)),MAX(1,$F52-$E52+1),0)</f>
        <v/>
      </c>
      <c r="L52" s="73">
        <f>IF($M52=0,"",INDEX(Lang!$B$68:$B$71,$M52))</f>
        <v/>
      </c>
      <c r="M52">
        <f>IF(NOT(AND(ISNUMBER($E52),ISNUMBER($F52))),0,IF(N($G52)&gt;=1,1,IF($F52&lt;Calc!$B$2,4,IF(OR($E52&lt;=Calc!$B$2,N($G52)&gt;0),2,3))))</f>
        <v/>
      </c>
      <c r="N52">
        <f>IF(NOT(AND(ISNUMBER($E52),ISNUMBER($F52))),0,IF(Calc!$B$2&lt;$E52,0,IF(Calc!$B$2&gt;=$F52,1,(Calc!$B$2-$E52+1)/K52)))</f>
        <v/>
      </c>
      <c r="O52">
        <f>K52*MIN(1,N($G52))</f>
        <v/>
      </c>
      <c r="P52">
        <f>K52*N52</f>
        <v/>
      </c>
      <c r="Q52">
        <f>IF($B52="",0,IFERROR(MATCH($B52,Settings!$D$14:$D$21,0),0))</f>
        <v/>
      </c>
      <c r="R52">
        <f>IF($M52=4,Calc!$B$2-$F52,0)</f>
        <v/>
      </c>
      <c r="S52">
        <f>IF(AND($M52&gt;1,$M52&lt;4,N($F52)&gt;=Calc!$B$2),$F52,99999)</f>
        <v/>
      </c>
    </row>
    <row r="53">
      <c r="A53" s="67" t="n"/>
      <c r="B53" s="68" t="n"/>
      <c r="C53" s="68" t="n"/>
      <c r="D53" s="68" t="n"/>
      <c r="E53" s="69" t="n"/>
      <c r="F53" s="69" t="n"/>
      <c r="G53" s="70" t="n"/>
      <c r="H53" s="71" t="n"/>
      <c r="I53" s="71" t="n"/>
      <c r="J53" s="67" t="n"/>
      <c r="K53" s="72">
        <f>IF(AND(ISNUMBER($E53),ISNUMBER($F53)),MAX(1,$F53-$E53+1),0)</f>
        <v/>
      </c>
      <c r="L53" s="73">
        <f>IF($M53=0,"",INDEX(Lang!$B$68:$B$71,$M53))</f>
        <v/>
      </c>
      <c r="M53">
        <f>IF(NOT(AND(ISNUMBER($E53),ISNUMBER($F53))),0,IF(N($G53)&gt;=1,1,IF($F53&lt;Calc!$B$2,4,IF(OR($E53&lt;=Calc!$B$2,N($G53)&gt;0),2,3))))</f>
        <v/>
      </c>
      <c r="N53">
        <f>IF(NOT(AND(ISNUMBER($E53),ISNUMBER($F53))),0,IF(Calc!$B$2&lt;$E53,0,IF(Calc!$B$2&gt;=$F53,1,(Calc!$B$2-$E53+1)/K53)))</f>
        <v/>
      </c>
      <c r="O53">
        <f>K53*MIN(1,N($G53))</f>
        <v/>
      </c>
      <c r="P53">
        <f>K53*N53</f>
        <v/>
      </c>
      <c r="Q53">
        <f>IF($B53="",0,IFERROR(MATCH($B53,Settings!$D$14:$D$21,0),0))</f>
        <v/>
      </c>
      <c r="R53">
        <f>IF($M53=4,Calc!$B$2-$F53,0)</f>
        <v/>
      </c>
      <c r="S53">
        <f>IF(AND($M53&gt;1,$M53&lt;4,N($F53)&gt;=Calc!$B$2),$F53,99999)</f>
        <v/>
      </c>
    </row>
    <row r="54">
      <c r="A54" s="67" t="n"/>
      <c r="B54" s="68" t="n"/>
      <c r="C54" s="68" t="n"/>
      <c r="D54" s="68" t="n"/>
      <c r="E54" s="69" t="n"/>
      <c r="F54" s="69" t="n"/>
      <c r="G54" s="70" t="n"/>
      <c r="H54" s="71" t="n"/>
      <c r="I54" s="71" t="n"/>
      <c r="J54" s="67" t="n"/>
      <c r="K54" s="72">
        <f>IF(AND(ISNUMBER($E54),ISNUMBER($F54)),MAX(1,$F54-$E54+1),0)</f>
        <v/>
      </c>
      <c r="L54" s="73">
        <f>IF($M54=0,"",INDEX(Lang!$B$68:$B$71,$M54))</f>
        <v/>
      </c>
      <c r="M54">
        <f>IF(NOT(AND(ISNUMBER($E54),ISNUMBER($F54))),0,IF(N($G54)&gt;=1,1,IF($F54&lt;Calc!$B$2,4,IF(OR($E54&lt;=Calc!$B$2,N($G54)&gt;0),2,3))))</f>
        <v/>
      </c>
      <c r="N54">
        <f>IF(NOT(AND(ISNUMBER($E54),ISNUMBER($F54))),0,IF(Calc!$B$2&lt;$E54,0,IF(Calc!$B$2&gt;=$F54,1,(Calc!$B$2-$E54+1)/K54)))</f>
        <v/>
      </c>
      <c r="O54">
        <f>K54*MIN(1,N($G54))</f>
        <v/>
      </c>
      <c r="P54">
        <f>K54*N54</f>
        <v/>
      </c>
      <c r="Q54">
        <f>IF($B54="",0,IFERROR(MATCH($B54,Settings!$D$14:$D$21,0),0))</f>
        <v/>
      </c>
      <c r="R54">
        <f>IF($M54=4,Calc!$B$2-$F54,0)</f>
        <v/>
      </c>
      <c r="S54">
        <f>IF(AND($M54&gt;1,$M54&lt;4,N($F54)&gt;=Calc!$B$2),$F54,99999)</f>
        <v/>
      </c>
    </row>
    <row r="55">
      <c r="A55" s="67" t="n"/>
      <c r="B55" s="68" t="n"/>
      <c r="C55" s="68" t="n"/>
      <c r="D55" s="68" t="n"/>
      <c r="E55" s="69" t="n"/>
      <c r="F55" s="69" t="n"/>
      <c r="G55" s="70" t="n"/>
      <c r="H55" s="71" t="n"/>
      <c r="I55" s="71" t="n"/>
      <c r="J55" s="67" t="n"/>
      <c r="K55" s="72">
        <f>IF(AND(ISNUMBER($E55),ISNUMBER($F55)),MAX(1,$F55-$E55+1),0)</f>
        <v/>
      </c>
      <c r="L55" s="73">
        <f>IF($M55=0,"",INDEX(Lang!$B$68:$B$71,$M55))</f>
        <v/>
      </c>
      <c r="M55">
        <f>IF(NOT(AND(ISNUMBER($E55),ISNUMBER($F55))),0,IF(N($G55)&gt;=1,1,IF($F55&lt;Calc!$B$2,4,IF(OR($E55&lt;=Calc!$B$2,N($G55)&gt;0),2,3))))</f>
        <v/>
      </c>
      <c r="N55">
        <f>IF(NOT(AND(ISNUMBER($E55),ISNUMBER($F55))),0,IF(Calc!$B$2&lt;$E55,0,IF(Calc!$B$2&gt;=$F55,1,(Calc!$B$2-$E55+1)/K55)))</f>
        <v/>
      </c>
      <c r="O55">
        <f>K55*MIN(1,N($G55))</f>
        <v/>
      </c>
      <c r="P55">
        <f>K55*N55</f>
        <v/>
      </c>
      <c r="Q55">
        <f>IF($B55="",0,IFERROR(MATCH($B55,Settings!$D$14:$D$21,0),0))</f>
        <v/>
      </c>
      <c r="R55">
        <f>IF($M55=4,Calc!$B$2-$F55,0)</f>
        <v/>
      </c>
      <c r="S55">
        <f>IF(AND($M55&gt;1,$M55&lt;4,N($F55)&gt;=Calc!$B$2),$F55,99999)</f>
        <v/>
      </c>
    </row>
    <row r="56">
      <c r="A56" s="67" t="n"/>
      <c r="B56" s="68" t="n"/>
      <c r="C56" s="68" t="n"/>
      <c r="D56" s="68" t="n"/>
      <c r="E56" s="69" t="n"/>
      <c r="F56" s="69" t="n"/>
      <c r="G56" s="70" t="n"/>
      <c r="H56" s="71" t="n"/>
      <c r="I56" s="71" t="n"/>
      <c r="J56" s="67" t="n"/>
      <c r="K56" s="72">
        <f>IF(AND(ISNUMBER($E56),ISNUMBER($F56)),MAX(1,$F56-$E56+1),0)</f>
        <v/>
      </c>
      <c r="L56" s="73">
        <f>IF($M56=0,"",INDEX(Lang!$B$68:$B$71,$M56))</f>
        <v/>
      </c>
      <c r="M56">
        <f>IF(NOT(AND(ISNUMBER($E56),ISNUMBER($F56))),0,IF(N($G56)&gt;=1,1,IF($F56&lt;Calc!$B$2,4,IF(OR($E56&lt;=Calc!$B$2,N($G56)&gt;0),2,3))))</f>
        <v/>
      </c>
      <c r="N56">
        <f>IF(NOT(AND(ISNUMBER($E56),ISNUMBER($F56))),0,IF(Calc!$B$2&lt;$E56,0,IF(Calc!$B$2&gt;=$F56,1,(Calc!$B$2-$E56+1)/K56)))</f>
        <v/>
      </c>
      <c r="O56">
        <f>K56*MIN(1,N($G56))</f>
        <v/>
      </c>
      <c r="P56">
        <f>K56*N56</f>
        <v/>
      </c>
      <c r="Q56">
        <f>IF($B56="",0,IFERROR(MATCH($B56,Settings!$D$14:$D$21,0),0))</f>
        <v/>
      </c>
      <c r="R56">
        <f>IF($M56=4,Calc!$B$2-$F56,0)</f>
        <v/>
      </c>
      <c r="S56">
        <f>IF(AND($M56&gt;1,$M56&lt;4,N($F56)&gt;=Calc!$B$2),$F56,99999)</f>
        <v/>
      </c>
    </row>
    <row r="57">
      <c r="A57" s="67" t="n"/>
      <c r="B57" s="68" t="n"/>
      <c r="C57" s="68" t="n"/>
      <c r="D57" s="68" t="n"/>
      <c r="E57" s="69" t="n"/>
      <c r="F57" s="69" t="n"/>
      <c r="G57" s="70" t="n"/>
      <c r="H57" s="71" t="n"/>
      <c r="I57" s="71" t="n"/>
      <c r="J57" s="67" t="n"/>
      <c r="K57" s="72">
        <f>IF(AND(ISNUMBER($E57),ISNUMBER($F57)),MAX(1,$F57-$E57+1),0)</f>
        <v/>
      </c>
      <c r="L57" s="73">
        <f>IF($M57=0,"",INDEX(Lang!$B$68:$B$71,$M57))</f>
        <v/>
      </c>
      <c r="M57">
        <f>IF(NOT(AND(ISNUMBER($E57),ISNUMBER($F57))),0,IF(N($G57)&gt;=1,1,IF($F57&lt;Calc!$B$2,4,IF(OR($E57&lt;=Calc!$B$2,N($G57)&gt;0),2,3))))</f>
        <v/>
      </c>
      <c r="N57">
        <f>IF(NOT(AND(ISNUMBER($E57),ISNUMBER($F57))),0,IF(Calc!$B$2&lt;$E57,0,IF(Calc!$B$2&gt;=$F57,1,(Calc!$B$2-$E57+1)/K57)))</f>
        <v/>
      </c>
      <c r="O57">
        <f>K57*MIN(1,N($G57))</f>
        <v/>
      </c>
      <c r="P57">
        <f>K57*N57</f>
        <v/>
      </c>
      <c r="Q57">
        <f>IF($B57="",0,IFERROR(MATCH($B57,Settings!$D$14:$D$21,0),0))</f>
        <v/>
      </c>
      <c r="R57">
        <f>IF($M57=4,Calc!$B$2-$F57,0)</f>
        <v/>
      </c>
      <c r="S57">
        <f>IF(AND($M57&gt;1,$M57&lt;4,N($F57)&gt;=Calc!$B$2),$F57,99999)</f>
        <v/>
      </c>
    </row>
    <row r="58">
      <c r="A58" s="67" t="n"/>
      <c r="B58" s="68" t="n"/>
      <c r="C58" s="68" t="n"/>
      <c r="D58" s="68" t="n"/>
      <c r="E58" s="69" t="n"/>
      <c r="F58" s="69" t="n"/>
      <c r="G58" s="70" t="n"/>
      <c r="H58" s="71" t="n"/>
      <c r="I58" s="71" t="n"/>
      <c r="J58" s="67" t="n"/>
      <c r="K58" s="72">
        <f>IF(AND(ISNUMBER($E58),ISNUMBER($F58)),MAX(1,$F58-$E58+1),0)</f>
        <v/>
      </c>
      <c r="L58" s="73">
        <f>IF($M58=0,"",INDEX(Lang!$B$68:$B$71,$M58))</f>
        <v/>
      </c>
      <c r="M58">
        <f>IF(NOT(AND(ISNUMBER($E58),ISNUMBER($F58))),0,IF(N($G58)&gt;=1,1,IF($F58&lt;Calc!$B$2,4,IF(OR($E58&lt;=Calc!$B$2,N($G58)&gt;0),2,3))))</f>
        <v/>
      </c>
      <c r="N58">
        <f>IF(NOT(AND(ISNUMBER($E58),ISNUMBER($F58))),0,IF(Calc!$B$2&lt;$E58,0,IF(Calc!$B$2&gt;=$F58,1,(Calc!$B$2-$E58+1)/K58)))</f>
        <v/>
      </c>
      <c r="O58">
        <f>K58*MIN(1,N($G58))</f>
        <v/>
      </c>
      <c r="P58">
        <f>K58*N58</f>
        <v/>
      </c>
      <c r="Q58">
        <f>IF($B58="",0,IFERROR(MATCH($B58,Settings!$D$14:$D$21,0),0))</f>
        <v/>
      </c>
      <c r="R58">
        <f>IF($M58=4,Calc!$B$2-$F58,0)</f>
        <v/>
      </c>
      <c r="S58">
        <f>IF(AND($M58&gt;1,$M58&lt;4,N($F58)&gt;=Calc!$B$2),$F58,99999)</f>
        <v/>
      </c>
    </row>
    <row r="59">
      <c r="A59" s="67" t="n"/>
      <c r="B59" s="68" t="n"/>
      <c r="C59" s="68" t="n"/>
      <c r="D59" s="68" t="n"/>
      <c r="E59" s="69" t="n"/>
      <c r="F59" s="69" t="n"/>
      <c r="G59" s="70" t="n"/>
      <c r="H59" s="71" t="n"/>
      <c r="I59" s="71" t="n"/>
      <c r="J59" s="67" t="n"/>
      <c r="K59" s="72">
        <f>IF(AND(ISNUMBER($E59),ISNUMBER($F59)),MAX(1,$F59-$E59+1),0)</f>
        <v/>
      </c>
      <c r="L59" s="73">
        <f>IF($M59=0,"",INDEX(Lang!$B$68:$B$71,$M59))</f>
        <v/>
      </c>
      <c r="M59">
        <f>IF(NOT(AND(ISNUMBER($E59),ISNUMBER($F59))),0,IF(N($G59)&gt;=1,1,IF($F59&lt;Calc!$B$2,4,IF(OR($E59&lt;=Calc!$B$2,N($G59)&gt;0),2,3))))</f>
        <v/>
      </c>
      <c r="N59">
        <f>IF(NOT(AND(ISNUMBER($E59),ISNUMBER($F59))),0,IF(Calc!$B$2&lt;$E59,0,IF(Calc!$B$2&gt;=$F59,1,(Calc!$B$2-$E59+1)/K59)))</f>
        <v/>
      </c>
      <c r="O59">
        <f>K59*MIN(1,N($G59))</f>
        <v/>
      </c>
      <c r="P59">
        <f>K59*N59</f>
        <v/>
      </c>
      <c r="Q59">
        <f>IF($B59="",0,IFERROR(MATCH($B59,Settings!$D$14:$D$21,0),0))</f>
        <v/>
      </c>
      <c r="R59">
        <f>IF($M59=4,Calc!$B$2-$F59,0)</f>
        <v/>
      </c>
      <c r="S59">
        <f>IF(AND($M59&gt;1,$M59&lt;4,N($F59)&gt;=Calc!$B$2),$F59,99999)</f>
        <v/>
      </c>
    </row>
    <row r="60">
      <c r="A60" s="67" t="n"/>
      <c r="B60" s="68" t="n"/>
      <c r="C60" s="68" t="n"/>
      <c r="D60" s="68" t="n"/>
      <c r="E60" s="69" t="n"/>
      <c r="F60" s="69" t="n"/>
      <c r="G60" s="70" t="n"/>
      <c r="H60" s="71" t="n"/>
      <c r="I60" s="71" t="n"/>
      <c r="J60" s="67" t="n"/>
      <c r="K60" s="72">
        <f>IF(AND(ISNUMBER($E60),ISNUMBER($F60)),MAX(1,$F60-$E60+1),0)</f>
        <v/>
      </c>
      <c r="L60" s="73">
        <f>IF($M60=0,"",INDEX(Lang!$B$68:$B$71,$M60))</f>
        <v/>
      </c>
      <c r="M60">
        <f>IF(NOT(AND(ISNUMBER($E60),ISNUMBER($F60))),0,IF(N($G60)&gt;=1,1,IF($F60&lt;Calc!$B$2,4,IF(OR($E60&lt;=Calc!$B$2,N($G60)&gt;0),2,3))))</f>
        <v/>
      </c>
      <c r="N60">
        <f>IF(NOT(AND(ISNUMBER($E60),ISNUMBER($F60))),0,IF(Calc!$B$2&lt;$E60,0,IF(Calc!$B$2&gt;=$F60,1,(Calc!$B$2-$E60+1)/K60)))</f>
        <v/>
      </c>
      <c r="O60">
        <f>K60*MIN(1,N($G60))</f>
        <v/>
      </c>
      <c r="P60">
        <f>K60*N60</f>
        <v/>
      </c>
      <c r="Q60">
        <f>IF($B60="",0,IFERROR(MATCH($B60,Settings!$D$14:$D$21,0),0))</f>
        <v/>
      </c>
      <c r="R60">
        <f>IF($M60=4,Calc!$B$2-$F60,0)</f>
        <v/>
      </c>
      <c r="S60">
        <f>IF(AND($M60&gt;1,$M60&lt;4,N($F60)&gt;=Calc!$B$2),$F60,99999)</f>
        <v/>
      </c>
    </row>
    <row r="61">
      <c r="A61" s="67" t="n"/>
      <c r="B61" s="68" t="n"/>
      <c r="C61" s="68" t="n"/>
      <c r="D61" s="68" t="n"/>
      <c r="E61" s="69" t="n"/>
      <c r="F61" s="69" t="n"/>
      <c r="G61" s="70" t="n"/>
      <c r="H61" s="71" t="n"/>
      <c r="I61" s="71" t="n"/>
      <c r="J61" s="67" t="n"/>
      <c r="K61" s="72">
        <f>IF(AND(ISNUMBER($E61),ISNUMBER($F61)),MAX(1,$F61-$E61+1),0)</f>
        <v/>
      </c>
      <c r="L61" s="73">
        <f>IF($M61=0,"",INDEX(Lang!$B$68:$B$71,$M61))</f>
        <v/>
      </c>
      <c r="M61">
        <f>IF(NOT(AND(ISNUMBER($E61),ISNUMBER($F61))),0,IF(N($G61)&gt;=1,1,IF($F61&lt;Calc!$B$2,4,IF(OR($E61&lt;=Calc!$B$2,N($G61)&gt;0),2,3))))</f>
        <v/>
      </c>
      <c r="N61">
        <f>IF(NOT(AND(ISNUMBER($E61),ISNUMBER($F61))),0,IF(Calc!$B$2&lt;$E61,0,IF(Calc!$B$2&gt;=$F61,1,(Calc!$B$2-$E61+1)/K61)))</f>
        <v/>
      </c>
      <c r="O61">
        <f>K61*MIN(1,N($G61))</f>
        <v/>
      </c>
      <c r="P61">
        <f>K61*N61</f>
        <v/>
      </c>
      <c r="Q61">
        <f>IF($B61="",0,IFERROR(MATCH($B61,Settings!$D$14:$D$21,0),0))</f>
        <v/>
      </c>
      <c r="R61">
        <f>IF($M61=4,Calc!$B$2-$F61,0)</f>
        <v/>
      </c>
      <c r="S61">
        <f>IF(AND($M61&gt;1,$M61&lt;4,N($F61)&gt;=Calc!$B$2),$F61,99999)</f>
        <v/>
      </c>
    </row>
    <row r="62">
      <c r="A62" s="67" t="n"/>
      <c r="B62" s="68" t="n"/>
      <c r="C62" s="68" t="n"/>
      <c r="D62" s="68" t="n"/>
      <c r="E62" s="69" t="n"/>
      <c r="F62" s="69" t="n"/>
      <c r="G62" s="70" t="n"/>
      <c r="H62" s="71" t="n"/>
      <c r="I62" s="71" t="n"/>
      <c r="J62" s="67" t="n"/>
      <c r="K62" s="72">
        <f>IF(AND(ISNUMBER($E62),ISNUMBER($F62)),MAX(1,$F62-$E62+1),0)</f>
        <v/>
      </c>
      <c r="L62" s="73">
        <f>IF($M62=0,"",INDEX(Lang!$B$68:$B$71,$M62))</f>
        <v/>
      </c>
      <c r="M62">
        <f>IF(NOT(AND(ISNUMBER($E62),ISNUMBER($F62))),0,IF(N($G62)&gt;=1,1,IF($F62&lt;Calc!$B$2,4,IF(OR($E62&lt;=Calc!$B$2,N($G62)&gt;0),2,3))))</f>
        <v/>
      </c>
      <c r="N62">
        <f>IF(NOT(AND(ISNUMBER($E62),ISNUMBER($F62))),0,IF(Calc!$B$2&lt;$E62,0,IF(Calc!$B$2&gt;=$F62,1,(Calc!$B$2-$E62+1)/K62)))</f>
        <v/>
      </c>
      <c r="O62">
        <f>K62*MIN(1,N($G62))</f>
        <v/>
      </c>
      <c r="P62">
        <f>K62*N62</f>
        <v/>
      </c>
      <c r="Q62">
        <f>IF($B62="",0,IFERROR(MATCH($B62,Settings!$D$14:$D$21,0),0))</f>
        <v/>
      </c>
      <c r="R62">
        <f>IF($M62=4,Calc!$B$2-$F62,0)</f>
        <v/>
      </c>
      <c r="S62">
        <f>IF(AND($M62&gt;1,$M62&lt;4,N($F62)&gt;=Calc!$B$2),$F62,99999)</f>
        <v/>
      </c>
    </row>
    <row r="63">
      <c r="A63" s="67" t="n"/>
      <c r="B63" s="68" t="n"/>
      <c r="C63" s="68" t="n"/>
      <c r="D63" s="68" t="n"/>
      <c r="E63" s="69" t="n"/>
      <c r="F63" s="69" t="n"/>
      <c r="G63" s="70" t="n"/>
      <c r="H63" s="71" t="n"/>
      <c r="I63" s="71" t="n"/>
      <c r="J63" s="67" t="n"/>
      <c r="K63" s="72">
        <f>IF(AND(ISNUMBER($E63),ISNUMBER($F63)),MAX(1,$F63-$E63+1),0)</f>
        <v/>
      </c>
      <c r="L63" s="73">
        <f>IF($M63=0,"",INDEX(Lang!$B$68:$B$71,$M63))</f>
        <v/>
      </c>
      <c r="M63">
        <f>IF(NOT(AND(ISNUMBER($E63),ISNUMBER($F63))),0,IF(N($G63)&gt;=1,1,IF($F63&lt;Calc!$B$2,4,IF(OR($E63&lt;=Calc!$B$2,N($G63)&gt;0),2,3))))</f>
        <v/>
      </c>
      <c r="N63">
        <f>IF(NOT(AND(ISNUMBER($E63),ISNUMBER($F63))),0,IF(Calc!$B$2&lt;$E63,0,IF(Calc!$B$2&gt;=$F63,1,(Calc!$B$2-$E63+1)/K63)))</f>
        <v/>
      </c>
      <c r="O63">
        <f>K63*MIN(1,N($G63))</f>
        <v/>
      </c>
      <c r="P63">
        <f>K63*N63</f>
        <v/>
      </c>
      <c r="Q63">
        <f>IF($B63="",0,IFERROR(MATCH($B63,Settings!$D$14:$D$21,0),0))</f>
        <v/>
      </c>
      <c r="R63">
        <f>IF($M63=4,Calc!$B$2-$F63,0)</f>
        <v/>
      </c>
      <c r="S63">
        <f>IF(AND($M63&gt;1,$M63&lt;4,N($F63)&gt;=Calc!$B$2),$F63,99999)</f>
        <v/>
      </c>
    </row>
    <row r="64">
      <c r="A64" s="67" t="n"/>
      <c r="B64" s="68" t="n"/>
      <c r="C64" s="68" t="n"/>
      <c r="D64" s="68" t="n"/>
      <c r="E64" s="69" t="n"/>
      <c r="F64" s="69" t="n"/>
      <c r="G64" s="70" t="n"/>
      <c r="H64" s="71" t="n"/>
      <c r="I64" s="71" t="n"/>
      <c r="J64" s="67" t="n"/>
      <c r="K64" s="72">
        <f>IF(AND(ISNUMBER($E64),ISNUMBER($F64)),MAX(1,$F64-$E64+1),0)</f>
        <v/>
      </c>
      <c r="L64" s="73">
        <f>IF($M64=0,"",INDEX(Lang!$B$68:$B$71,$M64))</f>
        <v/>
      </c>
      <c r="M64">
        <f>IF(NOT(AND(ISNUMBER($E64),ISNUMBER($F64))),0,IF(N($G64)&gt;=1,1,IF($F64&lt;Calc!$B$2,4,IF(OR($E64&lt;=Calc!$B$2,N($G64)&gt;0),2,3))))</f>
        <v/>
      </c>
      <c r="N64">
        <f>IF(NOT(AND(ISNUMBER($E64),ISNUMBER($F64))),0,IF(Calc!$B$2&lt;$E64,0,IF(Calc!$B$2&gt;=$F64,1,(Calc!$B$2-$E64+1)/K64)))</f>
        <v/>
      </c>
      <c r="O64">
        <f>K64*MIN(1,N($G64))</f>
        <v/>
      </c>
      <c r="P64">
        <f>K64*N64</f>
        <v/>
      </c>
      <c r="Q64">
        <f>IF($B64="",0,IFERROR(MATCH($B64,Settings!$D$14:$D$21,0),0))</f>
        <v/>
      </c>
      <c r="R64">
        <f>IF($M64=4,Calc!$B$2-$F64,0)</f>
        <v/>
      </c>
      <c r="S64">
        <f>IF(AND($M64&gt;1,$M64&lt;4,N($F64)&gt;=Calc!$B$2),$F64,99999)</f>
        <v/>
      </c>
    </row>
    <row r="65">
      <c r="A65" s="67" t="n"/>
      <c r="B65" s="68" t="n"/>
      <c r="C65" s="68" t="n"/>
      <c r="D65" s="68" t="n"/>
      <c r="E65" s="69" t="n"/>
      <c r="F65" s="69" t="n"/>
      <c r="G65" s="70" t="n"/>
      <c r="H65" s="71" t="n"/>
      <c r="I65" s="71" t="n"/>
      <c r="J65" s="67" t="n"/>
      <c r="K65" s="72">
        <f>IF(AND(ISNUMBER($E65),ISNUMBER($F65)),MAX(1,$F65-$E65+1),0)</f>
        <v/>
      </c>
      <c r="L65" s="73">
        <f>IF($M65=0,"",INDEX(Lang!$B$68:$B$71,$M65))</f>
        <v/>
      </c>
      <c r="M65">
        <f>IF(NOT(AND(ISNUMBER($E65),ISNUMBER($F65))),0,IF(N($G65)&gt;=1,1,IF($F65&lt;Calc!$B$2,4,IF(OR($E65&lt;=Calc!$B$2,N($G65)&gt;0),2,3))))</f>
        <v/>
      </c>
      <c r="N65">
        <f>IF(NOT(AND(ISNUMBER($E65),ISNUMBER($F65))),0,IF(Calc!$B$2&lt;$E65,0,IF(Calc!$B$2&gt;=$F65,1,(Calc!$B$2-$E65+1)/K65)))</f>
        <v/>
      </c>
      <c r="O65">
        <f>K65*MIN(1,N($G65))</f>
        <v/>
      </c>
      <c r="P65">
        <f>K65*N65</f>
        <v/>
      </c>
      <c r="Q65">
        <f>IF($B65="",0,IFERROR(MATCH($B65,Settings!$D$14:$D$21,0),0))</f>
        <v/>
      </c>
      <c r="R65">
        <f>IF($M65=4,Calc!$B$2-$F65,0)</f>
        <v/>
      </c>
      <c r="S65">
        <f>IF(AND($M65&gt;1,$M65&lt;4,N($F65)&gt;=Calc!$B$2),$F65,99999)</f>
        <v/>
      </c>
    </row>
    <row r="66">
      <c r="A66" s="67" t="n"/>
      <c r="B66" s="68" t="n"/>
      <c r="C66" s="68" t="n"/>
      <c r="D66" s="68" t="n"/>
      <c r="E66" s="69" t="n"/>
      <c r="F66" s="69" t="n"/>
      <c r="G66" s="70" t="n"/>
      <c r="H66" s="71" t="n"/>
      <c r="I66" s="71" t="n"/>
      <c r="J66" s="67" t="n"/>
      <c r="K66" s="72">
        <f>IF(AND(ISNUMBER($E66),ISNUMBER($F66)),MAX(1,$F66-$E66+1),0)</f>
        <v/>
      </c>
      <c r="L66" s="73">
        <f>IF($M66=0,"",INDEX(Lang!$B$68:$B$71,$M66))</f>
        <v/>
      </c>
      <c r="M66">
        <f>IF(NOT(AND(ISNUMBER($E66),ISNUMBER($F66))),0,IF(N($G66)&gt;=1,1,IF($F66&lt;Calc!$B$2,4,IF(OR($E66&lt;=Calc!$B$2,N($G66)&gt;0),2,3))))</f>
        <v/>
      </c>
      <c r="N66">
        <f>IF(NOT(AND(ISNUMBER($E66),ISNUMBER($F66))),0,IF(Calc!$B$2&lt;$E66,0,IF(Calc!$B$2&gt;=$F66,1,(Calc!$B$2-$E66+1)/K66)))</f>
        <v/>
      </c>
      <c r="O66">
        <f>K66*MIN(1,N($G66))</f>
        <v/>
      </c>
      <c r="P66">
        <f>K66*N66</f>
        <v/>
      </c>
      <c r="Q66">
        <f>IF($B66="",0,IFERROR(MATCH($B66,Settings!$D$14:$D$21,0),0))</f>
        <v/>
      </c>
      <c r="R66">
        <f>IF($M66=4,Calc!$B$2-$F66,0)</f>
        <v/>
      </c>
      <c r="S66">
        <f>IF(AND($M66&gt;1,$M66&lt;4,N($F66)&gt;=Calc!$B$2),$F66,99999)</f>
        <v/>
      </c>
    </row>
    <row r="67">
      <c r="A67" s="67" t="n"/>
      <c r="B67" s="68" t="n"/>
      <c r="C67" s="68" t="n"/>
      <c r="D67" s="68" t="n"/>
      <c r="E67" s="69" t="n"/>
      <c r="F67" s="69" t="n"/>
      <c r="G67" s="70" t="n"/>
      <c r="H67" s="71" t="n"/>
      <c r="I67" s="71" t="n"/>
      <c r="J67" s="67" t="n"/>
      <c r="K67" s="72">
        <f>IF(AND(ISNUMBER($E67),ISNUMBER($F67)),MAX(1,$F67-$E67+1),0)</f>
        <v/>
      </c>
      <c r="L67" s="73">
        <f>IF($M67=0,"",INDEX(Lang!$B$68:$B$71,$M67))</f>
        <v/>
      </c>
      <c r="M67">
        <f>IF(NOT(AND(ISNUMBER($E67),ISNUMBER($F67))),0,IF(N($G67)&gt;=1,1,IF($F67&lt;Calc!$B$2,4,IF(OR($E67&lt;=Calc!$B$2,N($G67)&gt;0),2,3))))</f>
        <v/>
      </c>
      <c r="N67">
        <f>IF(NOT(AND(ISNUMBER($E67),ISNUMBER($F67))),0,IF(Calc!$B$2&lt;$E67,0,IF(Calc!$B$2&gt;=$F67,1,(Calc!$B$2-$E67+1)/K67)))</f>
        <v/>
      </c>
      <c r="O67">
        <f>K67*MIN(1,N($G67))</f>
        <v/>
      </c>
      <c r="P67">
        <f>K67*N67</f>
        <v/>
      </c>
      <c r="Q67">
        <f>IF($B67="",0,IFERROR(MATCH($B67,Settings!$D$14:$D$21,0),0))</f>
        <v/>
      </c>
      <c r="R67">
        <f>IF($M67=4,Calc!$B$2-$F67,0)</f>
        <v/>
      </c>
      <c r="S67">
        <f>IF(AND($M67&gt;1,$M67&lt;4,N($F67)&gt;=Calc!$B$2),$F67,99999)</f>
        <v/>
      </c>
    </row>
    <row r="68">
      <c r="A68" s="67" t="n"/>
      <c r="B68" s="68" t="n"/>
      <c r="C68" s="68" t="n"/>
      <c r="D68" s="68" t="n"/>
      <c r="E68" s="69" t="n"/>
      <c r="F68" s="69" t="n"/>
      <c r="G68" s="70" t="n"/>
      <c r="H68" s="71" t="n"/>
      <c r="I68" s="71" t="n"/>
      <c r="J68" s="67" t="n"/>
      <c r="K68" s="72">
        <f>IF(AND(ISNUMBER($E68),ISNUMBER($F68)),MAX(1,$F68-$E68+1),0)</f>
        <v/>
      </c>
      <c r="L68" s="73">
        <f>IF($M68=0,"",INDEX(Lang!$B$68:$B$71,$M68))</f>
        <v/>
      </c>
      <c r="M68">
        <f>IF(NOT(AND(ISNUMBER($E68),ISNUMBER($F68))),0,IF(N($G68)&gt;=1,1,IF($F68&lt;Calc!$B$2,4,IF(OR($E68&lt;=Calc!$B$2,N($G68)&gt;0),2,3))))</f>
        <v/>
      </c>
      <c r="N68">
        <f>IF(NOT(AND(ISNUMBER($E68),ISNUMBER($F68))),0,IF(Calc!$B$2&lt;$E68,0,IF(Calc!$B$2&gt;=$F68,1,(Calc!$B$2-$E68+1)/K68)))</f>
        <v/>
      </c>
      <c r="O68">
        <f>K68*MIN(1,N($G68))</f>
        <v/>
      </c>
      <c r="P68">
        <f>K68*N68</f>
        <v/>
      </c>
      <c r="Q68">
        <f>IF($B68="",0,IFERROR(MATCH($B68,Settings!$D$14:$D$21,0),0))</f>
        <v/>
      </c>
      <c r="R68">
        <f>IF($M68=4,Calc!$B$2-$F68,0)</f>
        <v/>
      </c>
      <c r="S68">
        <f>IF(AND($M68&gt;1,$M68&lt;4,N($F68)&gt;=Calc!$B$2),$F68,99999)</f>
        <v/>
      </c>
    </row>
    <row r="69">
      <c r="A69" s="67" t="n"/>
      <c r="B69" s="68" t="n"/>
      <c r="C69" s="68" t="n"/>
      <c r="D69" s="68" t="n"/>
      <c r="E69" s="69" t="n"/>
      <c r="F69" s="69" t="n"/>
      <c r="G69" s="70" t="n"/>
      <c r="H69" s="71" t="n"/>
      <c r="I69" s="71" t="n"/>
      <c r="J69" s="67" t="n"/>
      <c r="K69" s="72">
        <f>IF(AND(ISNUMBER($E69),ISNUMBER($F69)),MAX(1,$F69-$E69+1),0)</f>
        <v/>
      </c>
      <c r="L69" s="73">
        <f>IF($M69=0,"",INDEX(Lang!$B$68:$B$71,$M69))</f>
        <v/>
      </c>
      <c r="M69">
        <f>IF(NOT(AND(ISNUMBER($E69),ISNUMBER($F69))),0,IF(N($G69)&gt;=1,1,IF($F69&lt;Calc!$B$2,4,IF(OR($E69&lt;=Calc!$B$2,N($G69)&gt;0),2,3))))</f>
        <v/>
      </c>
      <c r="N69">
        <f>IF(NOT(AND(ISNUMBER($E69),ISNUMBER($F69))),0,IF(Calc!$B$2&lt;$E69,0,IF(Calc!$B$2&gt;=$F69,1,(Calc!$B$2-$E69+1)/K69)))</f>
        <v/>
      </c>
      <c r="O69">
        <f>K69*MIN(1,N($G69))</f>
        <v/>
      </c>
      <c r="P69">
        <f>K69*N69</f>
        <v/>
      </c>
      <c r="Q69">
        <f>IF($B69="",0,IFERROR(MATCH($B69,Settings!$D$14:$D$21,0),0))</f>
        <v/>
      </c>
      <c r="R69">
        <f>IF($M69=4,Calc!$B$2-$F69,0)</f>
        <v/>
      </c>
      <c r="S69">
        <f>IF(AND($M69&gt;1,$M69&lt;4,N($F69)&gt;=Calc!$B$2),$F69,99999)</f>
        <v/>
      </c>
    </row>
    <row r="70">
      <c r="A70" s="67" t="n"/>
      <c r="B70" s="68" t="n"/>
      <c r="C70" s="68" t="n"/>
      <c r="D70" s="68" t="n"/>
      <c r="E70" s="69" t="n"/>
      <c r="F70" s="69" t="n"/>
      <c r="G70" s="70" t="n"/>
      <c r="H70" s="71" t="n"/>
      <c r="I70" s="71" t="n"/>
      <c r="J70" s="67" t="n"/>
      <c r="K70" s="72">
        <f>IF(AND(ISNUMBER($E70),ISNUMBER($F70)),MAX(1,$F70-$E70+1),0)</f>
        <v/>
      </c>
      <c r="L70" s="73">
        <f>IF($M70=0,"",INDEX(Lang!$B$68:$B$71,$M70))</f>
        <v/>
      </c>
      <c r="M70">
        <f>IF(NOT(AND(ISNUMBER($E70),ISNUMBER($F70))),0,IF(N($G70)&gt;=1,1,IF($F70&lt;Calc!$B$2,4,IF(OR($E70&lt;=Calc!$B$2,N($G70)&gt;0),2,3))))</f>
        <v/>
      </c>
      <c r="N70">
        <f>IF(NOT(AND(ISNUMBER($E70),ISNUMBER($F70))),0,IF(Calc!$B$2&lt;$E70,0,IF(Calc!$B$2&gt;=$F70,1,(Calc!$B$2-$E70+1)/K70)))</f>
        <v/>
      </c>
      <c r="O70">
        <f>K70*MIN(1,N($G70))</f>
        <v/>
      </c>
      <c r="P70">
        <f>K70*N70</f>
        <v/>
      </c>
      <c r="Q70">
        <f>IF($B70="",0,IFERROR(MATCH($B70,Settings!$D$14:$D$21,0),0))</f>
        <v/>
      </c>
      <c r="R70">
        <f>IF($M70=4,Calc!$B$2-$F70,0)</f>
        <v/>
      </c>
      <c r="S70">
        <f>IF(AND($M70&gt;1,$M70&lt;4,N($F70)&gt;=Calc!$B$2),$F70,99999)</f>
        <v/>
      </c>
    </row>
    <row r="71">
      <c r="A71" s="67" t="n"/>
      <c r="B71" s="68" t="n"/>
      <c r="C71" s="68" t="n"/>
      <c r="D71" s="68" t="n"/>
      <c r="E71" s="69" t="n"/>
      <c r="F71" s="69" t="n"/>
      <c r="G71" s="70" t="n"/>
      <c r="H71" s="71" t="n"/>
      <c r="I71" s="71" t="n"/>
      <c r="J71" s="67" t="n"/>
      <c r="K71" s="72">
        <f>IF(AND(ISNUMBER($E71),ISNUMBER($F71)),MAX(1,$F71-$E71+1),0)</f>
        <v/>
      </c>
      <c r="L71" s="73">
        <f>IF($M71=0,"",INDEX(Lang!$B$68:$B$71,$M71))</f>
        <v/>
      </c>
      <c r="M71">
        <f>IF(NOT(AND(ISNUMBER($E71),ISNUMBER($F71))),0,IF(N($G71)&gt;=1,1,IF($F71&lt;Calc!$B$2,4,IF(OR($E71&lt;=Calc!$B$2,N($G71)&gt;0),2,3))))</f>
        <v/>
      </c>
      <c r="N71">
        <f>IF(NOT(AND(ISNUMBER($E71),ISNUMBER($F71))),0,IF(Calc!$B$2&lt;$E71,0,IF(Calc!$B$2&gt;=$F71,1,(Calc!$B$2-$E71+1)/K71)))</f>
        <v/>
      </c>
      <c r="O71">
        <f>K71*MIN(1,N($G71))</f>
        <v/>
      </c>
      <c r="P71">
        <f>K71*N71</f>
        <v/>
      </c>
      <c r="Q71">
        <f>IF($B71="",0,IFERROR(MATCH($B71,Settings!$D$14:$D$21,0),0))</f>
        <v/>
      </c>
      <c r="R71">
        <f>IF($M71=4,Calc!$B$2-$F71,0)</f>
        <v/>
      </c>
      <c r="S71">
        <f>IF(AND($M71&gt;1,$M71&lt;4,N($F71)&gt;=Calc!$B$2),$F71,99999)</f>
        <v/>
      </c>
    </row>
    <row r="72">
      <c r="A72" s="67" t="n"/>
      <c r="B72" s="68" t="n"/>
      <c r="C72" s="68" t="n"/>
      <c r="D72" s="68" t="n"/>
      <c r="E72" s="69" t="n"/>
      <c r="F72" s="69" t="n"/>
      <c r="G72" s="70" t="n"/>
      <c r="H72" s="71" t="n"/>
      <c r="I72" s="71" t="n"/>
      <c r="J72" s="67" t="n"/>
      <c r="K72" s="72">
        <f>IF(AND(ISNUMBER($E72),ISNUMBER($F72)),MAX(1,$F72-$E72+1),0)</f>
        <v/>
      </c>
      <c r="L72" s="73">
        <f>IF($M72=0,"",INDEX(Lang!$B$68:$B$71,$M72))</f>
        <v/>
      </c>
      <c r="M72">
        <f>IF(NOT(AND(ISNUMBER($E72),ISNUMBER($F72))),0,IF(N($G72)&gt;=1,1,IF($F72&lt;Calc!$B$2,4,IF(OR($E72&lt;=Calc!$B$2,N($G72)&gt;0),2,3))))</f>
        <v/>
      </c>
      <c r="N72">
        <f>IF(NOT(AND(ISNUMBER($E72),ISNUMBER($F72))),0,IF(Calc!$B$2&lt;$E72,0,IF(Calc!$B$2&gt;=$F72,1,(Calc!$B$2-$E72+1)/K72)))</f>
        <v/>
      </c>
      <c r="O72">
        <f>K72*MIN(1,N($G72))</f>
        <v/>
      </c>
      <c r="P72">
        <f>K72*N72</f>
        <v/>
      </c>
      <c r="Q72">
        <f>IF($B72="",0,IFERROR(MATCH($B72,Settings!$D$14:$D$21,0),0))</f>
        <v/>
      </c>
      <c r="R72">
        <f>IF($M72=4,Calc!$B$2-$F72,0)</f>
        <v/>
      </c>
      <c r="S72">
        <f>IF(AND($M72&gt;1,$M72&lt;4,N($F72)&gt;=Calc!$B$2),$F72,99999)</f>
        <v/>
      </c>
    </row>
    <row r="73">
      <c r="A73" s="67" t="n"/>
      <c r="B73" s="68" t="n"/>
      <c r="C73" s="68" t="n"/>
      <c r="D73" s="68" t="n"/>
      <c r="E73" s="69" t="n"/>
      <c r="F73" s="69" t="n"/>
      <c r="G73" s="70" t="n"/>
      <c r="H73" s="71" t="n"/>
      <c r="I73" s="71" t="n"/>
      <c r="J73" s="67" t="n"/>
      <c r="K73" s="72">
        <f>IF(AND(ISNUMBER($E73),ISNUMBER($F73)),MAX(1,$F73-$E73+1),0)</f>
        <v/>
      </c>
      <c r="L73" s="73">
        <f>IF($M73=0,"",INDEX(Lang!$B$68:$B$71,$M73))</f>
        <v/>
      </c>
      <c r="M73">
        <f>IF(NOT(AND(ISNUMBER($E73),ISNUMBER($F73))),0,IF(N($G73)&gt;=1,1,IF($F73&lt;Calc!$B$2,4,IF(OR($E73&lt;=Calc!$B$2,N($G73)&gt;0),2,3))))</f>
        <v/>
      </c>
      <c r="N73">
        <f>IF(NOT(AND(ISNUMBER($E73),ISNUMBER($F73))),0,IF(Calc!$B$2&lt;$E73,0,IF(Calc!$B$2&gt;=$F73,1,(Calc!$B$2-$E73+1)/K73)))</f>
        <v/>
      </c>
      <c r="O73">
        <f>K73*MIN(1,N($G73))</f>
        <v/>
      </c>
      <c r="P73">
        <f>K73*N73</f>
        <v/>
      </c>
      <c r="Q73">
        <f>IF($B73="",0,IFERROR(MATCH($B73,Settings!$D$14:$D$21,0),0))</f>
        <v/>
      </c>
      <c r="R73">
        <f>IF($M73=4,Calc!$B$2-$F73,0)</f>
        <v/>
      </c>
      <c r="S73">
        <f>IF(AND($M73&gt;1,$M73&lt;4,N($F73)&gt;=Calc!$B$2),$F73,99999)</f>
        <v/>
      </c>
    </row>
    <row r="74">
      <c r="A74" s="67" t="n"/>
      <c r="B74" s="68" t="n"/>
      <c r="C74" s="68" t="n"/>
      <c r="D74" s="68" t="n"/>
      <c r="E74" s="69" t="n"/>
      <c r="F74" s="69" t="n"/>
      <c r="G74" s="70" t="n"/>
      <c r="H74" s="71" t="n"/>
      <c r="I74" s="71" t="n"/>
      <c r="J74" s="67" t="n"/>
      <c r="K74" s="72">
        <f>IF(AND(ISNUMBER($E74),ISNUMBER($F74)),MAX(1,$F74-$E74+1),0)</f>
        <v/>
      </c>
      <c r="L74" s="73">
        <f>IF($M74=0,"",INDEX(Lang!$B$68:$B$71,$M74))</f>
        <v/>
      </c>
      <c r="M74">
        <f>IF(NOT(AND(ISNUMBER($E74),ISNUMBER($F74))),0,IF(N($G74)&gt;=1,1,IF($F74&lt;Calc!$B$2,4,IF(OR($E74&lt;=Calc!$B$2,N($G74)&gt;0),2,3))))</f>
        <v/>
      </c>
      <c r="N74">
        <f>IF(NOT(AND(ISNUMBER($E74),ISNUMBER($F74))),0,IF(Calc!$B$2&lt;$E74,0,IF(Calc!$B$2&gt;=$F74,1,(Calc!$B$2-$E74+1)/K74)))</f>
        <v/>
      </c>
      <c r="O74">
        <f>K74*MIN(1,N($G74))</f>
        <v/>
      </c>
      <c r="P74">
        <f>K74*N74</f>
        <v/>
      </c>
      <c r="Q74">
        <f>IF($B74="",0,IFERROR(MATCH($B74,Settings!$D$14:$D$21,0),0))</f>
        <v/>
      </c>
      <c r="R74">
        <f>IF($M74=4,Calc!$B$2-$F74,0)</f>
        <v/>
      </c>
      <c r="S74">
        <f>IF(AND($M74&gt;1,$M74&lt;4,N($F74)&gt;=Calc!$B$2),$F74,99999)</f>
        <v/>
      </c>
    </row>
    <row r="75">
      <c r="A75" s="67" t="n"/>
      <c r="B75" s="68" t="n"/>
      <c r="C75" s="68" t="n"/>
      <c r="D75" s="68" t="n"/>
      <c r="E75" s="69" t="n"/>
      <c r="F75" s="69" t="n"/>
      <c r="G75" s="70" t="n"/>
      <c r="H75" s="71" t="n"/>
      <c r="I75" s="71" t="n"/>
      <c r="J75" s="67" t="n"/>
      <c r="K75" s="72">
        <f>IF(AND(ISNUMBER($E75),ISNUMBER($F75)),MAX(1,$F75-$E75+1),0)</f>
        <v/>
      </c>
      <c r="L75" s="73">
        <f>IF($M75=0,"",INDEX(Lang!$B$68:$B$71,$M75))</f>
        <v/>
      </c>
      <c r="M75">
        <f>IF(NOT(AND(ISNUMBER($E75),ISNUMBER($F75))),0,IF(N($G75)&gt;=1,1,IF($F75&lt;Calc!$B$2,4,IF(OR($E75&lt;=Calc!$B$2,N($G75)&gt;0),2,3))))</f>
        <v/>
      </c>
      <c r="N75">
        <f>IF(NOT(AND(ISNUMBER($E75),ISNUMBER($F75))),0,IF(Calc!$B$2&lt;$E75,0,IF(Calc!$B$2&gt;=$F75,1,(Calc!$B$2-$E75+1)/K75)))</f>
        <v/>
      </c>
      <c r="O75">
        <f>K75*MIN(1,N($G75))</f>
        <v/>
      </c>
      <c r="P75">
        <f>K75*N75</f>
        <v/>
      </c>
      <c r="Q75">
        <f>IF($B75="",0,IFERROR(MATCH($B75,Settings!$D$14:$D$21,0),0))</f>
        <v/>
      </c>
      <c r="R75">
        <f>IF($M75=4,Calc!$B$2-$F75,0)</f>
        <v/>
      </c>
      <c r="S75">
        <f>IF(AND($M75&gt;1,$M75&lt;4,N($F75)&gt;=Calc!$B$2),$F75,99999)</f>
        <v/>
      </c>
    </row>
    <row r="76">
      <c r="A76" s="67" t="n"/>
      <c r="B76" s="68" t="n"/>
      <c r="C76" s="68" t="n"/>
      <c r="D76" s="68" t="n"/>
      <c r="E76" s="69" t="n"/>
      <c r="F76" s="69" t="n"/>
      <c r="G76" s="70" t="n"/>
      <c r="H76" s="71" t="n"/>
      <c r="I76" s="71" t="n"/>
      <c r="J76" s="67" t="n"/>
      <c r="K76" s="72">
        <f>IF(AND(ISNUMBER($E76),ISNUMBER($F76)),MAX(1,$F76-$E76+1),0)</f>
        <v/>
      </c>
      <c r="L76" s="73">
        <f>IF($M76=0,"",INDEX(Lang!$B$68:$B$71,$M76))</f>
        <v/>
      </c>
      <c r="M76">
        <f>IF(NOT(AND(ISNUMBER($E76),ISNUMBER($F76))),0,IF(N($G76)&gt;=1,1,IF($F76&lt;Calc!$B$2,4,IF(OR($E76&lt;=Calc!$B$2,N($G76)&gt;0),2,3))))</f>
        <v/>
      </c>
      <c r="N76">
        <f>IF(NOT(AND(ISNUMBER($E76),ISNUMBER($F76))),0,IF(Calc!$B$2&lt;$E76,0,IF(Calc!$B$2&gt;=$F76,1,(Calc!$B$2-$E76+1)/K76)))</f>
        <v/>
      </c>
      <c r="O76">
        <f>K76*MIN(1,N($G76))</f>
        <v/>
      </c>
      <c r="P76">
        <f>K76*N76</f>
        <v/>
      </c>
      <c r="Q76">
        <f>IF($B76="",0,IFERROR(MATCH($B76,Settings!$D$14:$D$21,0),0))</f>
        <v/>
      </c>
      <c r="R76">
        <f>IF($M76=4,Calc!$B$2-$F76,0)</f>
        <v/>
      </c>
      <c r="S76">
        <f>IF(AND($M76&gt;1,$M76&lt;4,N($F76)&gt;=Calc!$B$2),$F76,99999)</f>
        <v/>
      </c>
    </row>
    <row r="77">
      <c r="A77" s="67" t="n"/>
      <c r="B77" s="68" t="n"/>
      <c r="C77" s="68" t="n"/>
      <c r="D77" s="68" t="n"/>
      <c r="E77" s="69" t="n"/>
      <c r="F77" s="69" t="n"/>
      <c r="G77" s="70" t="n"/>
      <c r="H77" s="71" t="n"/>
      <c r="I77" s="71" t="n"/>
      <c r="J77" s="67" t="n"/>
      <c r="K77" s="72">
        <f>IF(AND(ISNUMBER($E77),ISNUMBER($F77)),MAX(1,$F77-$E77+1),0)</f>
        <v/>
      </c>
      <c r="L77" s="73">
        <f>IF($M77=0,"",INDEX(Lang!$B$68:$B$71,$M77))</f>
        <v/>
      </c>
      <c r="M77">
        <f>IF(NOT(AND(ISNUMBER($E77),ISNUMBER($F77))),0,IF(N($G77)&gt;=1,1,IF($F77&lt;Calc!$B$2,4,IF(OR($E77&lt;=Calc!$B$2,N($G77)&gt;0),2,3))))</f>
        <v/>
      </c>
      <c r="N77">
        <f>IF(NOT(AND(ISNUMBER($E77),ISNUMBER($F77))),0,IF(Calc!$B$2&lt;$E77,0,IF(Calc!$B$2&gt;=$F77,1,(Calc!$B$2-$E77+1)/K77)))</f>
        <v/>
      </c>
      <c r="O77">
        <f>K77*MIN(1,N($G77))</f>
        <v/>
      </c>
      <c r="P77">
        <f>K77*N77</f>
        <v/>
      </c>
      <c r="Q77">
        <f>IF($B77="",0,IFERROR(MATCH($B77,Settings!$D$14:$D$21,0),0))</f>
        <v/>
      </c>
      <c r="R77">
        <f>IF($M77=4,Calc!$B$2-$F77,0)</f>
        <v/>
      </c>
      <c r="S77">
        <f>IF(AND($M77&gt;1,$M77&lt;4,N($F77)&gt;=Calc!$B$2),$F77,99999)</f>
        <v/>
      </c>
    </row>
    <row r="78">
      <c r="A78" s="67" t="n"/>
      <c r="B78" s="68" t="n"/>
      <c r="C78" s="68" t="n"/>
      <c r="D78" s="68" t="n"/>
      <c r="E78" s="69" t="n"/>
      <c r="F78" s="69" t="n"/>
      <c r="G78" s="70" t="n"/>
      <c r="H78" s="71" t="n"/>
      <c r="I78" s="71" t="n"/>
      <c r="J78" s="67" t="n"/>
      <c r="K78" s="72">
        <f>IF(AND(ISNUMBER($E78),ISNUMBER($F78)),MAX(1,$F78-$E78+1),0)</f>
        <v/>
      </c>
      <c r="L78" s="73">
        <f>IF($M78=0,"",INDEX(Lang!$B$68:$B$71,$M78))</f>
        <v/>
      </c>
      <c r="M78">
        <f>IF(NOT(AND(ISNUMBER($E78),ISNUMBER($F78))),0,IF(N($G78)&gt;=1,1,IF($F78&lt;Calc!$B$2,4,IF(OR($E78&lt;=Calc!$B$2,N($G78)&gt;0),2,3))))</f>
        <v/>
      </c>
      <c r="N78">
        <f>IF(NOT(AND(ISNUMBER($E78),ISNUMBER($F78))),0,IF(Calc!$B$2&lt;$E78,0,IF(Calc!$B$2&gt;=$F78,1,(Calc!$B$2-$E78+1)/K78)))</f>
        <v/>
      </c>
      <c r="O78">
        <f>K78*MIN(1,N($G78))</f>
        <v/>
      </c>
      <c r="P78">
        <f>K78*N78</f>
        <v/>
      </c>
      <c r="Q78">
        <f>IF($B78="",0,IFERROR(MATCH($B78,Settings!$D$14:$D$21,0),0))</f>
        <v/>
      </c>
      <c r="R78">
        <f>IF($M78=4,Calc!$B$2-$F78,0)</f>
        <v/>
      </c>
      <c r="S78">
        <f>IF(AND($M78&gt;1,$M78&lt;4,N($F78)&gt;=Calc!$B$2),$F78,99999)</f>
        <v/>
      </c>
    </row>
    <row r="79">
      <c r="A79" s="67" t="n"/>
      <c r="B79" s="68" t="n"/>
      <c r="C79" s="68" t="n"/>
      <c r="D79" s="68" t="n"/>
      <c r="E79" s="69" t="n"/>
      <c r="F79" s="69" t="n"/>
      <c r="G79" s="70" t="n"/>
      <c r="H79" s="71" t="n"/>
      <c r="I79" s="71" t="n"/>
      <c r="J79" s="67" t="n"/>
      <c r="K79" s="72">
        <f>IF(AND(ISNUMBER($E79),ISNUMBER($F79)),MAX(1,$F79-$E79+1),0)</f>
        <v/>
      </c>
      <c r="L79" s="73">
        <f>IF($M79=0,"",INDEX(Lang!$B$68:$B$71,$M79))</f>
        <v/>
      </c>
      <c r="M79">
        <f>IF(NOT(AND(ISNUMBER($E79),ISNUMBER($F79))),0,IF(N($G79)&gt;=1,1,IF($F79&lt;Calc!$B$2,4,IF(OR($E79&lt;=Calc!$B$2,N($G79)&gt;0),2,3))))</f>
        <v/>
      </c>
      <c r="N79">
        <f>IF(NOT(AND(ISNUMBER($E79),ISNUMBER($F79))),0,IF(Calc!$B$2&lt;$E79,0,IF(Calc!$B$2&gt;=$F79,1,(Calc!$B$2-$E79+1)/K79)))</f>
        <v/>
      </c>
      <c r="O79">
        <f>K79*MIN(1,N($G79))</f>
        <v/>
      </c>
      <c r="P79">
        <f>K79*N79</f>
        <v/>
      </c>
      <c r="Q79">
        <f>IF($B79="",0,IFERROR(MATCH($B79,Settings!$D$14:$D$21,0),0))</f>
        <v/>
      </c>
      <c r="R79">
        <f>IF($M79=4,Calc!$B$2-$F79,0)</f>
        <v/>
      </c>
      <c r="S79">
        <f>IF(AND($M79&gt;1,$M79&lt;4,N($F79)&gt;=Calc!$B$2),$F79,99999)</f>
        <v/>
      </c>
    </row>
    <row r="80">
      <c r="A80" s="67" t="n"/>
      <c r="B80" s="68" t="n"/>
      <c r="C80" s="68" t="n"/>
      <c r="D80" s="68" t="n"/>
      <c r="E80" s="69" t="n"/>
      <c r="F80" s="69" t="n"/>
      <c r="G80" s="70" t="n"/>
      <c r="H80" s="71" t="n"/>
      <c r="I80" s="71" t="n"/>
      <c r="J80" s="67" t="n"/>
      <c r="K80" s="72">
        <f>IF(AND(ISNUMBER($E80),ISNUMBER($F80)),MAX(1,$F80-$E80+1),0)</f>
        <v/>
      </c>
      <c r="L80" s="73">
        <f>IF($M80=0,"",INDEX(Lang!$B$68:$B$71,$M80))</f>
        <v/>
      </c>
      <c r="M80">
        <f>IF(NOT(AND(ISNUMBER($E80),ISNUMBER($F80))),0,IF(N($G80)&gt;=1,1,IF($F80&lt;Calc!$B$2,4,IF(OR($E80&lt;=Calc!$B$2,N($G80)&gt;0),2,3))))</f>
        <v/>
      </c>
      <c r="N80">
        <f>IF(NOT(AND(ISNUMBER($E80),ISNUMBER($F80))),0,IF(Calc!$B$2&lt;$E80,0,IF(Calc!$B$2&gt;=$F80,1,(Calc!$B$2-$E80+1)/K80)))</f>
        <v/>
      </c>
      <c r="O80">
        <f>K80*MIN(1,N($G80))</f>
        <v/>
      </c>
      <c r="P80">
        <f>K80*N80</f>
        <v/>
      </c>
      <c r="Q80">
        <f>IF($B80="",0,IFERROR(MATCH($B80,Settings!$D$14:$D$21,0),0))</f>
        <v/>
      </c>
      <c r="R80">
        <f>IF($M80=4,Calc!$B$2-$F80,0)</f>
        <v/>
      </c>
      <c r="S80">
        <f>IF(AND($M80&gt;1,$M80&lt;4,N($F80)&gt;=Calc!$B$2),$F80,99999)</f>
        <v/>
      </c>
    </row>
    <row r="81">
      <c r="A81" s="67" t="n"/>
      <c r="B81" s="68" t="n"/>
      <c r="C81" s="68" t="n"/>
      <c r="D81" s="68" t="n"/>
      <c r="E81" s="69" t="n"/>
      <c r="F81" s="69" t="n"/>
      <c r="G81" s="70" t="n"/>
      <c r="H81" s="71" t="n"/>
      <c r="I81" s="71" t="n"/>
      <c r="J81" s="67" t="n"/>
      <c r="K81" s="72">
        <f>IF(AND(ISNUMBER($E81),ISNUMBER($F81)),MAX(1,$F81-$E81+1),0)</f>
        <v/>
      </c>
      <c r="L81" s="73">
        <f>IF($M81=0,"",INDEX(Lang!$B$68:$B$71,$M81))</f>
        <v/>
      </c>
      <c r="M81">
        <f>IF(NOT(AND(ISNUMBER($E81),ISNUMBER($F81))),0,IF(N($G81)&gt;=1,1,IF($F81&lt;Calc!$B$2,4,IF(OR($E81&lt;=Calc!$B$2,N($G81)&gt;0),2,3))))</f>
        <v/>
      </c>
      <c r="N81">
        <f>IF(NOT(AND(ISNUMBER($E81),ISNUMBER($F81))),0,IF(Calc!$B$2&lt;$E81,0,IF(Calc!$B$2&gt;=$F81,1,(Calc!$B$2-$E81+1)/K81)))</f>
        <v/>
      </c>
      <c r="O81">
        <f>K81*MIN(1,N($G81))</f>
        <v/>
      </c>
      <c r="P81">
        <f>K81*N81</f>
        <v/>
      </c>
      <c r="Q81">
        <f>IF($B81="",0,IFERROR(MATCH($B81,Settings!$D$14:$D$21,0),0))</f>
        <v/>
      </c>
      <c r="R81">
        <f>IF($M81=4,Calc!$B$2-$F81,0)</f>
        <v/>
      </c>
      <c r="S81">
        <f>IF(AND($M81&gt;1,$M81&lt;4,N($F81)&gt;=Calc!$B$2),$F81,99999)</f>
        <v/>
      </c>
    </row>
    <row r="82">
      <c r="A82" s="67" t="n"/>
      <c r="B82" s="68" t="n"/>
      <c r="C82" s="68" t="n"/>
      <c r="D82" s="68" t="n"/>
      <c r="E82" s="69" t="n"/>
      <c r="F82" s="69" t="n"/>
      <c r="G82" s="70" t="n"/>
      <c r="H82" s="71" t="n"/>
      <c r="I82" s="71" t="n"/>
      <c r="J82" s="67" t="n"/>
      <c r="K82" s="72">
        <f>IF(AND(ISNUMBER($E82),ISNUMBER($F82)),MAX(1,$F82-$E82+1),0)</f>
        <v/>
      </c>
      <c r="L82" s="73">
        <f>IF($M82=0,"",INDEX(Lang!$B$68:$B$71,$M82))</f>
        <v/>
      </c>
      <c r="M82">
        <f>IF(NOT(AND(ISNUMBER($E82),ISNUMBER($F82))),0,IF(N($G82)&gt;=1,1,IF($F82&lt;Calc!$B$2,4,IF(OR($E82&lt;=Calc!$B$2,N($G82)&gt;0),2,3))))</f>
        <v/>
      </c>
      <c r="N82">
        <f>IF(NOT(AND(ISNUMBER($E82),ISNUMBER($F82))),0,IF(Calc!$B$2&lt;$E82,0,IF(Calc!$B$2&gt;=$F82,1,(Calc!$B$2-$E82+1)/K82)))</f>
        <v/>
      </c>
      <c r="O82">
        <f>K82*MIN(1,N($G82))</f>
        <v/>
      </c>
      <c r="P82">
        <f>K82*N82</f>
        <v/>
      </c>
      <c r="Q82">
        <f>IF($B82="",0,IFERROR(MATCH($B82,Settings!$D$14:$D$21,0),0))</f>
        <v/>
      </c>
      <c r="R82">
        <f>IF($M82=4,Calc!$B$2-$F82,0)</f>
        <v/>
      </c>
      <c r="S82">
        <f>IF(AND($M82&gt;1,$M82&lt;4,N($F82)&gt;=Calc!$B$2),$F82,99999)</f>
        <v/>
      </c>
    </row>
    <row r="83">
      <c r="A83" s="67" t="n"/>
      <c r="B83" s="68" t="n"/>
      <c r="C83" s="68" t="n"/>
      <c r="D83" s="68" t="n"/>
      <c r="E83" s="69" t="n"/>
      <c r="F83" s="69" t="n"/>
      <c r="G83" s="70" t="n"/>
      <c r="H83" s="71" t="n"/>
      <c r="I83" s="71" t="n"/>
      <c r="J83" s="67" t="n"/>
      <c r="K83" s="72">
        <f>IF(AND(ISNUMBER($E83),ISNUMBER($F83)),MAX(1,$F83-$E83+1),0)</f>
        <v/>
      </c>
      <c r="L83" s="73">
        <f>IF($M83=0,"",INDEX(Lang!$B$68:$B$71,$M83))</f>
        <v/>
      </c>
      <c r="M83">
        <f>IF(NOT(AND(ISNUMBER($E83),ISNUMBER($F83))),0,IF(N($G83)&gt;=1,1,IF($F83&lt;Calc!$B$2,4,IF(OR($E83&lt;=Calc!$B$2,N($G83)&gt;0),2,3))))</f>
        <v/>
      </c>
      <c r="N83">
        <f>IF(NOT(AND(ISNUMBER($E83),ISNUMBER($F83))),0,IF(Calc!$B$2&lt;$E83,0,IF(Calc!$B$2&gt;=$F83,1,(Calc!$B$2-$E83+1)/K83)))</f>
        <v/>
      </c>
      <c r="O83">
        <f>K83*MIN(1,N($G83))</f>
        <v/>
      </c>
      <c r="P83">
        <f>K83*N83</f>
        <v/>
      </c>
      <c r="Q83">
        <f>IF($B83="",0,IFERROR(MATCH($B83,Settings!$D$14:$D$21,0),0))</f>
        <v/>
      </c>
      <c r="R83">
        <f>IF($M83=4,Calc!$B$2-$F83,0)</f>
        <v/>
      </c>
      <c r="S83">
        <f>IF(AND($M83&gt;1,$M83&lt;4,N($F83)&gt;=Calc!$B$2),$F83,99999)</f>
        <v/>
      </c>
    </row>
    <row r="84">
      <c r="A84" s="67" t="n"/>
      <c r="B84" s="68" t="n"/>
      <c r="C84" s="68" t="n"/>
      <c r="D84" s="68" t="n"/>
      <c r="E84" s="69" t="n"/>
      <c r="F84" s="69" t="n"/>
      <c r="G84" s="70" t="n"/>
      <c r="H84" s="71" t="n"/>
      <c r="I84" s="71" t="n"/>
      <c r="J84" s="67" t="n"/>
      <c r="K84" s="72">
        <f>IF(AND(ISNUMBER($E84),ISNUMBER($F84)),MAX(1,$F84-$E84+1),0)</f>
        <v/>
      </c>
      <c r="L84" s="73">
        <f>IF($M84=0,"",INDEX(Lang!$B$68:$B$71,$M84))</f>
        <v/>
      </c>
      <c r="M84">
        <f>IF(NOT(AND(ISNUMBER($E84),ISNUMBER($F84))),0,IF(N($G84)&gt;=1,1,IF($F84&lt;Calc!$B$2,4,IF(OR($E84&lt;=Calc!$B$2,N($G84)&gt;0),2,3))))</f>
        <v/>
      </c>
      <c r="N84">
        <f>IF(NOT(AND(ISNUMBER($E84),ISNUMBER($F84))),0,IF(Calc!$B$2&lt;$E84,0,IF(Calc!$B$2&gt;=$F84,1,(Calc!$B$2-$E84+1)/K84)))</f>
        <v/>
      </c>
      <c r="O84">
        <f>K84*MIN(1,N($G84))</f>
        <v/>
      </c>
      <c r="P84">
        <f>K84*N84</f>
        <v/>
      </c>
      <c r="Q84">
        <f>IF($B84="",0,IFERROR(MATCH($B84,Settings!$D$14:$D$21,0),0))</f>
        <v/>
      </c>
      <c r="R84">
        <f>IF($M84=4,Calc!$B$2-$F84,0)</f>
        <v/>
      </c>
      <c r="S84">
        <f>IF(AND($M84&gt;1,$M84&lt;4,N($F84)&gt;=Calc!$B$2),$F84,99999)</f>
        <v/>
      </c>
    </row>
    <row r="85">
      <c r="A85" s="67" t="n"/>
      <c r="B85" s="68" t="n"/>
      <c r="C85" s="68" t="n"/>
      <c r="D85" s="68" t="n"/>
      <c r="E85" s="69" t="n"/>
      <c r="F85" s="69" t="n"/>
      <c r="G85" s="70" t="n"/>
      <c r="H85" s="71" t="n"/>
      <c r="I85" s="71" t="n"/>
      <c r="J85" s="67" t="n"/>
      <c r="K85" s="72">
        <f>IF(AND(ISNUMBER($E85),ISNUMBER($F85)),MAX(1,$F85-$E85+1),0)</f>
        <v/>
      </c>
      <c r="L85" s="73">
        <f>IF($M85=0,"",INDEX(Lang!$B$68:$B$71,$M85))</f>
        <v/>
      </c>
      <c r="M85">
        <f>IF(NOT(AND(ISNUMBER($E85),ISNUMBER($F85))),0,IF(N($G85)&gt;=1,1,IF($F85&lt;Calc!$B$2,4,IF(OR($E85&lt;=Calc!$B$2,N($G85)&gt;0),2,3))))</f>
        <v/>
      </c>
      <c r="N85">
        <f>IF(NOT(AND(ISNUMBER($E85),ISNUMBER($F85))),0,IF(Calc!$B$2&lt;$E85,0,IF(Calc!$B$2&gt;=$F85,1,(Calc!$B$2-$E85+1)/K85)))</f>
        <v/>
      </c>
      <c r="O85">
        <f>K85*MIN(1,N($G85))</f>
        <v/>
      </c>
      <c r="P85">
        <f>K85*N85</f>
        <v/>
      </c>
      <c r="Q85">
        <f>IF($B85="",0,IFERROR(MATCH($B85,Settings!$D$14:$D$21,0),0))</f>
        <v/>
      </c>
      <c r="R85">
        <f>IF($M85=4,Calc!$B$2-$F85,0)</f>
        <v/>
      </c>
      <c r="S85">
        <f>IF(AND($M85&gt;1,$M85&lt;4,N($F85)&gt;=Calc!$B$2),$F85,99999)</f>
        <v/>
      </c>
    </row>
    <row r="86">
      <c r="A86" s="67" t="n"/>
      <c r="B86" s="68" t="n"/>
      <c r="C86" s="68" t="n"/>
      <c r="D86" s="68" t="n"/>
      <c r="E86" s="69" t="n"/>
      <c r="F86" s="69" t="n"/>
      <c r="G86" s="70" t="n"/>
      <c r="H86" s="71" t="n"/>
      <c r="I86" s="71" t="n"/>
      <c r="J86" s="67" t="n"/>
      <c r="K86" s="72">
        <f>IF(AND(ISNUMBER($E86),ISNUMBER($F86)),MAX(1,$F86-$E86+1),0)</f>
        <v/>
      </c>
      <c r="L86" s="73">
        <f>IF($M86=0,"",INDEX(Lang!$B$68:$B$71,$M86))</f>
        <v/>
      </c>
      <c r="M86">
        <f>IF(NOT(AND(ISNUMBER($E86),ISNUMBER($F86))),0,IF(N($G86)&gt;=1,1,IF($F86&lt;Calc!$B$2,4,IF(OR($E86&lt;=Calc!$B$2,N($G86)&gt;0),2,3))))</f>
        <v/>
      </c>
      <c r="N86">
        <f>IF(NOT(AND(ISNUMBER($E86),ISNUMBER($F86))),0,IF(Calc!$B$2&lt;$E86,0,IF(Calc!$B$2&gt;=$F86,1,(Calc!$B$2-$E86+1)/K86)))</f>
        <v/>
      </c>
      <c r="O86">
        <f>K86*MIN(1,N($G86))</f>
        <v/>
      </c>
      <c r="P86">
        <f>K86*N86</f>
        <v/>
      </c>
      <c r="Q86">
        <f>IF($B86="",0,IFERROR(MATCH($B86,Settings!$D$14:$D$21,0),0))</f>
        <v/>
      </c>
      <c r="R86">
        <f>IF($M86=4,Calc!$B$2-$F86,0)</f>
        <v/>
      </c>
      <c r="S86">
        <f>IF(AND($M86&gt;1,$M86&lt;4,N($F86)&gt;=Calc!$B$2),$F86,99999)</f>
        <v/>
      </c>
    </row>
    <row r="87">
      <c r="A87" s="67" t="n"/>
      <c r="B87" s="68" t="n"/>
      <c r="C87" s="68" t="n"/>
      <c r="D87" s="68" t="n"/>
      <c r="E87" s="69" t="n"/>
      <c r="F87" s="69" t="n"/>
      <c r="G87" s="70" t="n"/>
      <c r="H87" s="71" t="n"/>
      <c r="I87" s="71" t="n"/>
      <c r="J87" s="67" t="n"/>
      <c r="K87" s="72">
        <f>IF(AND(ISNUMBER($E87),ISNUMBER($F87)),MAX(1,$F87-$E87+1),0)</f>
        <v/>
      </c>
      <c r="L87" s="73">
        <f>IF($M87=0,"",INDEX(Lang!$B$68:$B$71,$M87))</f>
        <v/>
      </c>
      <c r="M87">
        <f>IF(NOT(AND(ISNUMBER($E87),ISNUMBER($F87))),0,IF(N($G87)&gt;=1,1,IF($F87&lt;Calc!$B$2,4,IF(OR($E87&lt;=Calc!$B$2,N($G87)&gt;0),2,3))))</f>
        <v/>
      </c>
      <c r="N87">
        <f>IF(NOT(AND(ISNUMBER($E87),ISNUMBER($F87))),0,IF(Calc!$B$2&lt;$E87,0,IF(Calc!$B$2&gt;=$F87,1,(Calc!$B$2-$E87+1)/K87)))</f>
        <v/>
      </c>
      <c r="O87">
        <f>K87*MIN(1,N($G87))</f>
        <v/>
      </c>
      <c r="P87">
        <f>K87*N87</f>
        <v/>
      </c>
      <c r="Q87">
        <f>IF($B87="",0,IFERROR(MATCH($B87,Settings!$D$14:$D$21,0),0))</f>
        <v/>
      </c>
      <c r="R87">
        <f>IF($M87=4,Calc!$B$2-$F87,0)</f>
        <v/>
      </c>
      <c r="S87">
        <f>IF(AND($M87&gt;1,$M87&lt;4,N($F87)&gt;=Calc!$B$2),$F87,99999)</f>
        <v/>
      </c>
    </row>
    <row r="88">
      <c r="A88" s="67" t="n"/>
      <c r="B88" s="68" t="n"/>
      <c r="C88" s="68" t="n"/>
      <c r="D88" s="68" t="n"/>
      <c r="E88" s="69" t="n"/>
      <c r="F88" s="69" t="n"/>
      <c r="G88" s="70" t="n"/>
      <c r="H88" s="71" t="n"/>
      <c r="I88" s="71" t="n"/>
      <c r="J88" s="67" t="n"/>
      <c r="K88" s="72">
        <f>IF(AND(ISNUMBER($E88),ISNUMBER($F88)),MAX(1,$F88-$E88+1),0)</f>
        <v/>
      </c>
      <c r="L88" s="73">
        <f>IF($M88=0,"",INDEX(Lang!$B$68:$B$71,$M88))</f>
        <v/>
      </c>
      <c r="M88">
        <f>IF(NOT(AND(ISNUMBER($E88),ISNUMBER($F88))),0,IF(N($G88)&gt;=1,1,IF($F88&lt;Calc!$B$2,4,IF(OR($E88&lt;=Calc!$B$2,N($G88)&gt;0),2,3))))</f>
        <v/>
      </c>
      <c r="N88">
        <f>IF(NOT(AND(ISNUMBER($E88),ISNUMBER($F88))),0,IF(Calc!$B$2&lt;$E88,0,IF(Calc!$B$2&gt;=$F88,1,(Calc!$B$2-$E88+1)/K88)))</f>
        <v/>
      </c>
      <c r="O88">
        <f>K88*MIN(1,N($G88))</f>
        <v/>
      </c>
      <c r="P88">
        <f>K88*N88</f>
        <v/>
      </c>
      <c r="Q88">
        <f>IF($B88="",0,IFERROR(MATCH($B88,Settings!$D$14:$D$21,0),0))</f>
        <v/>
      </c>
      <c r="R88">
        <f>IF($M88=4,Calc!$B$2-$F88,0)</f>
        <v/>
      </c>
      <c r="S88">
        <f>IF(AND($M88&gt;1,$M88&lt;4,N($F88)&gt;=Calc!$B$2),$F88,99999)</f>
        <v/>
      </c>
    </row>
    <row r="89">
      <c r="A89" s="67" t="n"/>
      <c r="B89" s="68" t="n"/>
      <c r="C89" s="68" t="n"/>
      <c r="D89" s="68" t="n"/>
      <c r="E89" s="69" t="n"/>
      <c r="F89" s="69" t="n"/>
      <c r="G89" s="70" t="n"/>
      <c r="H89" s="71" t="n"/>
      <c r="I89" s="71" t="n"/>
      <c r="J89" s="67" t="n"/>
      <c r="K89" s="72">
        <f>IF(AND(ISNUMBER($E89),ISNUMBER($F89)),MAX(1,$F89-$E89+1),0)</f>
        <v/>
      </c>
      <c r="L89" s="73">
        <f>IF($M89=0,"",INDEX(Lang!$B$68:$B$71,$M89))</f>
        <v/>
      </c>
      <c r="M89">
        <f>IF(NOT(AND(ISNUMBER($E89),ISNUMBER($F89))),0,IF(N($G89)&gt;=1,1,IF($F89&lt;Calc!$B$2,4,IF(OR($E89&lt;=Calc!$B$2,N($G89)&gt;0),2,3))))</f>
        <v/>
      </c>
      <c r="N89">
        <f>IF(NOT(AND(ISNUMBER($E89),ISNUMBER($F89))),0,IF(Calc!$B$2&lt;$E89,0,IF(Calc!$B$2&gt;=$F89,1,(Calc!$B$2-$E89+1)/K89)))</f>
        <v/>
      </c>
      <c r="O89">
        <f>K89*MIN(1,N($G89))</f>
        <v/>
      </c>
      <c r="P89">
        <f>K89*N89</f>
        <v/>
      </c>
      <c r="Q89">
        <f>IF($B89="",0,IFERROR(MATCH($B89,Settings!$D$14:$D$21,0),0))</f>
        <v/>
      </c>
      <c r="R89">
        <f>IF($M89=4,Calc!$B$2-$F89,0)</f>
        <v/>
      </c>
      <c r="S89">
        <f>IF(AND($M89&gt;1,$M89&lt;4,N($F89)&gt;=Calc!$B$2),$F89,99999)</f>
        <v/>
      </c>
    </row>
    <row r="90">
      <c r="A90" s="67" t="n"/>
      <c r="B90" s="68" t="n"/>
      <c r="C90" s="68" t="n"/>
      <c r="D90" s="68" t="n"/>
      <c r="E90" s="69" t="n"/>
      <c r="F90" s="69" t="n"/>
      <c r="G90" s="70" t="n"/>
      <c r="H90" s="71" t="n"/>
      <c r="I90" s="71" t="n"/>
      <c r="J90" s="67" t="n"/>
      <c r="K90" s="72">
        <f>IF(AND(ISNUMBER($E90),ISNUMBER($F90)),MAX(1,$F90-$E90+1),0)</f>
        <v/>
      </c>
      <c r="L90" s="73">
        <f>IF($M90=0,"",INDEX(Lang!$B$68:$B$71,$M90))</f>
        <v/>
      </c>
      <c r="M90">
        <f>IF(NOT(AND(ISNUMBER($E90),ISNUMBER($F90))),0,IF(N($G90)&gt;=1,1,IF($F90&lt;Calc!$B$2,4,IF(OR($E90&lt;=Calc!$B$2,N($G90)&gt;0),2,3))))</f>
        <v/>
      </c>
      <c r="N90">
        <f>IF(NOT(AND(ISNUMBER($E90),ISNUMBER($F90))),0,IF(Calc!$B$2&lt;$E90,0,IF(Calc!$B$2&gt;=$F90,1,(Calc!$B$2-$E90+1)/K90)))</f>
        <v/>
      </c>
      <c r="O90">
        <f>K90*MIN(1,N($G90))</f>
        <v/>
      </c>
      <c r="P90">
        <f>K90*N90</f>
        <v/>
      </c>
      <c r="Q90">
        <f>IF($B90="",0,IFERROR(MATCH($B90,Settings!$D$14:$D$21,0),0))</f>
        <v/>
      </c>
      <c r="R90">
        <f>IF($M90=4,Calc!$B$2-$F90,0)</f>
        <v/>
      </c>
      <c r="S90">
        <f>IF(AND($M90&gt;1,$M90&lt;4,N($F90)&gt;=Calc!$B$2),$F90,99999)</f>
        <v/>
      </c>
    </row>
    <row r="91">
      <c r="A91" s="67" t="n"/>
      <c r="B91" s="68" t="n"/>
      <c r="C91" s="68" t="n"/>
      <c r="D91" s="68" t="n"/>
      <c r="E91" s="69" t="n"/>
      <c r="F91" s="69" t="n"/>
      <c r="G91" s="70" t="n"/>
      <c r="H91" s="71" t="n"/>
      <c r="I91" s="71" t="n"/>
      <c r="J91" s="67" t="n"/>
      <c r="K91" s="72">
        <f>IF(AND(ISNUMBER($E91),ISNUMBER($F91)),MAX(1,$F91-$E91+1),0)</f>
        <v/>
      </c>
      <c r="L91" s="73">
        <f>IF($M91=0,"",INDEX(Lang!$B$68:$B$71,$M91))</f>
        <v/>
      </c>
      <c r="M91">
        <f>IF(NOT(AND(ISNUMBER($E91),ISNUMBER($F91))),0,IF(N($G91)&gt;=1,1,IF($F91&lt;Calc!$B$2,4,IF(OR($E91&lt;=Calc!$B$2,N($G91)&gt;0),2,3))))</f>
        <v/>
      </c>
      <c r="N91">
        <f>IF(NOT(AND(ISNUMBER($E91),ISNUMBER($F91))),0,IF(Calc!$B$2&lt;$E91,0,IF(Calc!$B$2&gt;=$F91,1,(Calc!$B$2-$E91+1)/K91)))</f>
        <v/>
      </c>
      <c r="O91">
        <f>K91*MIN(1,N($G91))</f>
        <v/>
      </c>
      <c r="P91">
        <f>K91*N91</f>
        <v/>
      </c>
      <c r="Q91">
        <f>IF($B91="",0,IFERROR(MATCH($B91,Settings!$D$14:$D$21,0),0))</f>
        <v/>
      </c>
      <c r="R91">
        <f>IF($M91=4,Calc!$B$2-$F91,0)</f>
        <v/>
      </c>
      <c r="S91">
        <f>IF(AND($M91&gt;1,$M91&lt;4,N($F91)&gt;=Calc!$B$2),$F91,99999)</f>
        <v/>
      </c>
    </row>
    <row r="92">
      <c r="A92" s="67" t="n"/>
      <c r="B92" s="68" t="n"/>
      <c r="C92" s="68" t="n"/>
      <c r="D92" s="68" t="n"/>
      <c r="E92" s="69" t="n"/>
      <c r="F92" s="69" t="n"/>
      <c r="G92" s="70" t="n"/>
      <c r="H92" s="71" t="n"/>
      <c r="I92" s="71" t="n"/>
      <c r="J92" s="67" t="n"/>
      <c r="K92" s="72">
        <f>IF(AND(ISNUMBER($E92),ISNUMBER($F92)),MAX(1,$F92-$E92+1),0)</f>
        <v/>
      </c>
      <c r="L92" s="73">
        <f>IF($M92=0,"",INDEX(Lang!$B$68:$B$71,$M92))</f>
        <v/>
      </c>
      <c r="M92">
        <f>IF(NOT(AND(ISNUMBER($E92),ISNUMBER($F92))),0,IF(N($G92)&gt;=1,1,IF($F92&lt;Calc!$B$2,4,IF(OR($E92&lt;=Calc!$B$2,N($G92)&gt;0),2,3))))</f>
        <v/>
      </c>
      <c r="N92">
        <f>IF(NOT(AND(ISNUMBER($E92),ISNUMBER($F92))),0,IF(Calc!$B$2&lt;$E92,0,IF(Calc!$B$2&gt;=$F92,1,(Calc!$B$2-$E92+1)/K92)))</f>
        <v/>
      </c>
      <c r="O92">
        <f>K92*MIN(1,N($G92))</f>
        <v/>
      </c>
      <c r="P92">
        <f>K92*N92</f>
        <v/>
      </c>
      <c r="Q92">
        <f>IF($B92="",0,IFERROR(MATCH($B92,Settings!$D$14:$D$21,0),0))</f>
        <v/>
      </c>
      <c r="R92">
        <f>IF($M92=4,Calc!$B$2-$F92,0)</f>
        <v/>
      </c>
      <c r="S92">
        <f>IF(AND($M92&gt;1,$M92&lt;4,N($F92)&gt;=Calc!$B$2),$F92,99999)</f>
        <v/>
      </c>
    </row>
    <row r="93">
      <c r="A93" s="67" t="n"/>
      <c r="B93" s="68" t="n"/>
      <c r="C93" s="68" t="n"/>
      <c r="D93" s="68" t="n"/>
      <c r="E93" s="69" t="n"/>
      <c r="F93" s="69" t="n"/>
      <c r="G93" s="70" t="n"/>
      <c r="H93" s="71" t="n"/>
      <c r="I93" s="71" t="n"/>
      <c r="J93" s="67" t="n"/>
      <c r="K93" s="72">
        <f>IF(AND(ISNUMBER($E93),ISNUMBER($F93)),MAX(1,$F93-$E93+1),0)</f>
        <v/>
      </c>
      <c r="L93" s="73">
        <f>IF($M93=0,"",INDEX(Lang!$B$68:$B$71,$M93))</f>
        <v/>
      </c>
      <c r="M93">
        <f>IF(NOT(AND(ISNUMBER($E93),ISNUMBER($F93))),0,IF(N($G93)&gt;=1,1,IF($F93&lt;Calc!$B$2,4,IF(OR($E93&lt;=Calc!$B$2,N($G93)&gt;0),2,3))))</f>
        <v/>
      </c>
      <c r="N93">
        <f>IF(NOT(AND(ISNUMBER($E93),ISNUMBER($F93))),0,IF(Calc!$B$2&lt;$E93,0,IF(Calc!$B$2&gt;=$F93,1,(Calc!$B$2-$E93+1)/K93)))</f>
        <v/>
      </c>
      <c r="O93">
        <f>K93*MIN(1,N($G93))</f>
        <v/>
      </c>
      <c r="P93">
        <f>K93*N93</f>
        <v/>
      </c>
      <c r="Q93">
        <f>IF($B93="",0,IFERROR(MATCH($B93,Settings!$D$14:$D$21,0),0))</f>
        <v/>
      </c>
      <c r="R93">
        <f>IF($M93=4,Calc!$B$2-$F93,0)</f>
        <v/>
      </c>
      <c r="S93">
        <f>IF(AND($M93&gt;1,$M93&lt;4,N($F93)&gt;=Calc!$B$2),$F93,99999)</f>
        <v/>
      </c>
    </row>
    <row r="94">
      <c r="A94" s="67" t="n"/>
      <c r="B94" s="68" t="n"/>
      <c r="C94" s="68" t="n"/>
      <c r="D94" s="68" t="n"/>
      <c r="E94" s="69" t="n"/>
      <c r="F94" s="69" t="n"/>
      <c r="G94" s="70" t="n"/>
      <c r="H94" s="71" t="n"/>
      <c r="I94" s="71" t="n"/>
      <c r="J94" s="67" t="n"/>
      <c r="K94" s="72">
        <f>IF(AND(ISNUMBER($E94),ISNUMBER($F94)),MAX(1,$F94-$E94+1),0)</f>
        <v/>
      </c>
      <c r="L94" s="73">
        <f>IF($M94=0,"",INDEX(Lang!$B$68:$B$71,$M94))</f>
        <v/>
      </c>
      <c r="M94">
        <f>IF(NOT(AND(ISNUMBER($E94),ISNUMBER($F94))),0,IF(N($G94)&gt;=1,1,IF($F94&lt;Calc!$B$2,4,IF(OR($E94&lt;=Calc!$B$2,N($G94)&gt;0),2,3))))</f>
        <v/>
      </c>
      <c r="N94">
        <f>IF(NOT(AND(ISNUMBER($E94),ISNUMBER($F94))),0,IF(Calc!$B$2&lt;$E94,0,IF(Calc!$B$2&gt;=$F94,1,(Calc!$B$2-$E94+1)/K94)))</f>
        <v/>
      </c>
      <c r="O94">
        <f>K94*MIN(1,N($G94))</f>
        <v/>
      </c>
      <c r="P94">
        <f>K94*N94</f>
        <v/>
      </c>
      <c r="Q94">
        <f>IF($B94="",0,IFERROR(MATCH($B94,Settings!$D$14:$D$21,0),0))</f>
        <v/>
      </c>
      <c r="R94">
        <f>IF($M94=4,Calc!$B$2-$F94,0)</f>
        <v/>
      </c>
      <c r="S94">
        <f>IF(AND($M94&gt;1,$M94&lt;4,N($F94)&gt;=Calc!$B$2),$F94,99999)</f>
        <v/>
      </c>
    </row>
    <row r="95">
      <c r="A95" s="67" t="n"/>
      <c r="B95" s="68" t="n"/>
      <c r="C95" s="68" t="n"/>
      <c r="D95" s="68" t="n"/>
      <c r="E95" s="69" t="n"/>
      <c r="F95" s="69" t="n"/>
      <c r="G95" s="70" t="n"/>
      <c r="H95" s="71" t="n"/>
      <c r="I95" s="71" t="n"/>
      <c r="J95" s="67" t="n"/>
      <c r="K95" s="72">
        <f>IF(AND(ISNUMBER($E95),ISNUMBER($F95)),MAX(1,$F95-$E95+1),0)</f>
        <v/>
      </c>
      <c r="L95" s="73">
        <f>IF($M95=0,"",INDEX(Lang!$B$68:$B$71,$M95))</f>
        <v/>
      </c>
      <c r="M95">
        <f>IF(NOT(AND(ISNUMBER($E95),ISNUMBER($F95))),0,IF(N($G95)&gt;=1,1,IF($F95&lt;Calc!$B$2,4,IF(OR($E95&lt;=Calc!$B$2,N($G95)&gt;0),2,3))))</f>
        <v/>
      </c>
      <c r="N95">
        <f>IF(NOT(AND(ISNUMBER($E95),ISNUMBER($F95))),0,IF(Calc!$B$2&lt;$E95,0,IF(Calc!$B$2&gt;=$F95,1,(Calc!$B$2-$E95+1)/K95)))</f>
        <v/>
      </c>
      <c r="O95">
        <f>K95*MIN(1,N($G95))</f>
        <v/>
      </c>
      <c r="P95">
        <f>K95*N95</f>
        <v/>
      </c>
      <c r="Q95">
        <f>IF($B95="",0,IFERROR(MATCH($B95,Settings!$D$14:$D$21,0),0))</f>
        <v/>
      </c>
      <c r="R95">
        <f>IF($M95=4,Calc!$B$2-$F95,0)</f>
        <v/>
      </c>
      <c r="S95">
        <f>IF(AND($M95&gt;1,$M95&lt;4,N($F95)&gt;=Calc!$B$2),$F95,99999)</f>
        <v/>
      </c>
    </row>
    <row r="96">
      <c r="A96" s="67" t="n"/>
      <c r="B96" s="68" t="n"/>
      <c r="C96" s="68" t="n"/>
      <c r="D96" s="68" t="n"/>
      <c r="E96" s="69" t="n"/>
      <c r="F96" s="69" t="n"/>
      <c r="G96" s="70" t="n"/>
      <c r="H96" s="71" t="n"/>
      <c r="I96" s="71" t="n"/>
      <c r="J96" s="67" t="n"/>
      <c r="K96" s="72">
        <f>IF(AND(ISNUMBER($E96),ISNUMBER($F96)),MAX(1,$F96-$E96+1),0)</f>
        <v/>
      </c>
      <c r="L96" s="73">
        <f>IF($M96=0,"",INDEX(Lang!$B$68:$B$71,$M96))</f>
        <v/>
      </c>
      <c r="M96">
        <f>IF(NOT(AND(ISNUMBER($E96),ISNUMBER($F96))),0,IF(N($G96)&gt;=1,1,IF($F96&lt;Calc!$B$2,4,IF(OR($E96&lt;=Calc!$B$2,N($G96)&gt;0),2,3))))</f>
        <v/>
      </c>
      <c r="N96">
        <f>IF(NOT(AND(ISNUMBER($E96),ISNUMBER($F96))),0,IF(Calc!$B$2&lt;$E96,0,IF(Calc!$B$2&gt;=$F96,1,(Calc!$B$2-$E96+1)/K96)))</f>
        <v/>
      </c>
      <c r="O96">
        <f>K96*MIN(1,N($G96))</f>
        <v/>
      </c>
      <c r="P96">
        <f>K96*N96</f>
        <v/>
      </c>
      <c r="Q96">
        <f>IF($B96="",0,IFERROR(MATCH($B96,Settings!$D$14:$D$21,0),0))</f>
        <v/>
      </c>
      <c r="R96">
        <f>IF($M96=4,Calc!$B$2-$F96,0)</f>
        <v/>
      </c>
      <c r="S96">
        <f>IF(AND($M96&gt;1,$M96&lt;4,N($F96)&gt;=Calc!$B$2),$F96,99999)</f>
        <v/>
      </c>
    </row>
    <row r="97">
      <c r="A97" s="67" t="n"/>
      <c r="B97" s="68" t="n"/>
      <c r="C97" s="68" t="n"/>
      <c r="D97" s="68" t="n"/>
      <c r="E97" s="69" t="n"/>
      <c r="F97" s="69" t="n"/>
      <c r="G97" s="70" t="n"/>
      <c r="H97" s="71" t="n"/>
      <c r="I97" s="71" t="n"/>
      <c r="J97" s="67" t="n"/>
      <c r="K97" s="72">
        <f>IF(AND(ISNUMBER($E97),ISNUMBER($F97)),MAX(1,$F97-$E97+1),0)</f>
        <v/>
      </c>
      <c r="L97" s="73">
        <f>IF($M97=0,"",INDEX(Lang!$B$68:$B$71,$M97))</f>
        <v/>
      </c>
      <c r="M97">
        <f>IF(NOT(AND(ISNUMBER($E97),ISNUMBER($F97))),0,IF(N($G97)&gt;=1,1,IF($F97&lt;Calc!$B$2,4,IF(OR($E97&lt;=Calc!$B$2,N($G97)&gt;0),2,3))))</f>
        <v/>
      </c>
      <c r="N97">
        <f>IF(NOT(AND(ISNUMBER($E97),ISNUMBER($F97))),0,IF(Calc!$B$2&lt;$E97,0,IF(Calc!$B$2&gt;=$F97,1,(Calc!$B$2-$E97+1)/K97)))</f>
        <v/>
      </c>
      <c r="O97">
        <f>K97*MIN(1,N($G97))</f>
        <v/>
      </c>
      <c r="P97">
        <f>K97*N97</f>
        <v/>
      </c>
      <c r="Q97">
        <f>IF($B97="",0,IFERROR(MATCH($B97,Settings!$D$14:$D$21,0),0))</f>
        <v/>
      </c>
      <c r="R97">
        <f>IF($M97=4,Calc!$B$2-$F97,0)</f>
        <v/>
      </c>
      <c r="S97">
        <f>IF(AND($M97&gt;1,$M97&lt;4,N($F97)&gt;=Calc!$B$2),$F97,99999)</f>
        <v/>
      </c>
    </row>
    <row r="98">
      <c r="A98" s="67" t="n"/>
      <c r="B98" s="68" t="n"/>
      <c r="C98" s="68" t="n"/>
      <c r="D98" s="68" t="n"/>
      <c r="E98" s="69" t="n"/>
      <c r="F98" s="69" t="n"/>
      <c r="G98" s="70" t="n"/>
      <c r="H98" s="71" t="n"/>
      <c r="I98" s="71" t="n"/>
      <c r="J98" s="67" t="n"/>
      <c r="K98" s="72">
        <f>IF(AND(ISNUMBER($E98),ISNUMBER($F98)),MAX(1,$F98-$E98+1),0)</f>
        <v/>
      </c>
      <c r="L98" s="73">
        <f>IF($M98=0,"",INDEX(Lang!$B$68:$B$71,$M98))</f>
        <v/>
      </c>
      <c r="M98">
        <f>IF(NOT(AND(ISNUMBER($E98),ISNUMBER($F98))),0,IF(N($G98)&gt;=1,1,IF($F98&lt;Calc!$B$2,4,IF(OR($E98&lt;=Calc!$B$2,N($G98)&gt;0),2,3))))</f>
        <v/>
      </c>
      <c r="N98">
        <f>IF(NOT(AND(ISNUMBER($E98),ISNUMBER($F98))),0,IF(Calc!$B$2&lt;$E98,0,IF(Calc!$B$2&gt;=$F98,1,(Calc!$B$2-$E98+1)/K98)))</f>
        <v/>
      </c>
      <c r="O98">
        <f>K98*MIN(1,N($G98))</f>
        <v/>
      </c>
      <c r="P98">
        <f>K98*N98</f>
        <v/>
      </c>
      <c r="Q98">
        <f>IF($B98="",0,IFERROR(MATCH($B98,Settings!$D$14:$D$21,0),0))</f>
        <v/>
      </c>
      <c r="R98">
        <f>IF($M98=4,Calc!$B$2-$F98,0)</f>
        <v/>
      </c>
      <c r="S98">
        <f>IF(AND($M98&gt;1,$M98&lt;4,N($F98)&gt;=Calc!$B$2),$F98,99999)</f>
        <v/>
      </c>
    </row>
    <row r="99">
      <c r="A99" s="67" t="n"/>
      <c r="B99" s="68" t="n"/>
      <c r="C99" s="68" t="n"/>
      <c r="D99" s="68" t="n"/>
      <c r="E99" s="69" t="n"/>
      <c r="F99" s="69" t="n"/>
      <c r="G99" s="70" t="n"/>
      <c r="H99" s="71" t="n"/>
      <c r="I99" s="71" t="n"/>
      <c r="J99" s="67" t="n"/>
      <c r="K99" s="72">
        <f>IF(AND(ISNUMBER($E99),ISNUMBER($F99)),MAX(1,$F99-$E99+1),0)</f>
        <v/>
      </c>
      <c r="L99" s="73">
        <f>IF($M99=0,"",INDEX(Lang!$B$68:$B$71,$M99))</f>
        <v/>
      </c>
      <c r="M99">
        <f>IF(NOT(AND(ISNUMBER($E99),ISNUMBER($F99))),0,IF(N($G99)&gt;=1,1,IF($F99&lt;Calc!$B$2,4,IF(OR($E99&lt;=Calc!$B$2,N($G99)&gt;0),2,3))))</f>
        <v/>
      </c>
      <c r="N99">
        <f>IF(NOT(AND(ISNUMBER($E99),ISNUMBER($F99))),0,IF(Calc!$B$2&lt;$E99,0,IF(Calc!$B$2&gt;=$F99,1,(Calc!$B$2-$E99+1)/K99)))</f>
        <v/>
      </c>
      <c r="O99">
        <f>K99*MIN(1,N($G99))</f>
        <v/>
      </c>
      <c r="P99">
        <f>K99*N99</f>
        <v/>
      </c>
      <c r="Q99">
        <f>IF($B99="",0,IFERROR(MATCH($B99,Settings!$D$14:$D$21,0),0))</f>
        <v/>
      </c>
      <c r="R99">
        <f>IF($M99=4,Calc!$B$2-$F99,0)</f>
        <v/>
      </c>
      <c r="S99">
        <f>IF(AND($M99&gt;1,$M99&lt;4,N($F99)&gt;=Calc!$B$2),$F99,99999)</f>
        <v/>
      </c>
    </row>
    <row r="100">
      <c r="A100" s="67" t="n"/>
      <c r="B100" s="68" t="n"/>
      <c r="C100" s="68" t="n"/>
      <c r="D100" s="68" t="n"/>
      <c r="E100" s="69" t="n"/>
      <c r="F100" s="69" t="n"/>
      <c r="G100" s="70" t="n"/>
      <c r="H100" s="71" t="n"/>
      <c r="I100" s="71" t="n"/>
      <c r="J100" s="67" t="n"/>
      <c r="K100" s="72">
        <f>IF(AND(ISNUMBER($E100),ISNUMBER($F100)),MAX(1,$F100-$E100+1),0)</f>
        <v/>
      </c>
      <c r="L100" s="73">
        <f>IF($M100=0,"",INDEX(Lang!$B$68:$B$71,$M100))</f>
        <v/>
      </c>
      <c r="M100">
        <f>IF(NOT(AND(ISNUMBER($E100),ISNUMBER($F100))),0,IF(N($G100)&gt;=1,1,IF($F100&lt;Calc!$B$2,4,IF(OR($E100&lt;=Calc!$B$2,N($G100)&gt;0),2,3))))</f>
        <v/>
      </c>
      <c r="N100">
        <f>IF(NOT(AND(ISNUMBER($E100),ISNUMBER($F100))),0,IF(Calc!$B$2&lt;$E100,0,IF(Calc!$B$2&gt;=$F100,1,(Calc!$B$2-$E100+1)/K100)))</f>
        <v/>
      </c>
      <c r="O100">
        <f>K100*MIN(1,N($G100))</f>
        <v/>
      </c>
      <c r="P100">
        <f>K100*N100</f>
        <v/>
      </c>
      <c r="Q100">
        <f>IF($B100="",0,IFERROR(MATCH($B100,Settings!$D$14:$D$21,0),0))</f>
        <v/>
      </c>
      <c r="R100">
        <f>IF($M100=4,Calc!$B$2-$F100,0)</f>
        <v/>
      </c>
      <c r="S100">
        <f>IF(AND($M100&gt;1,$M100&lt;4,N($F100)&gt;=Calc!$B$2),$F100,99999)</f>
        <v/>
      </c>
    </row>
    <row r="101">
      <c r="A101" s="67" t="n"/>
      <c r="B101" s="68" t="n"/>
      <c r="C101" s="68" t="n"/>
      <c r="D101" s="68" t="n"/>
      <c r="E101" s="69" t="n"/>
      <c r="F101" s="69" t="n"/>
      <c r="G101" s="70" t="n"/>
      <c r="H101" s="71" t="n"/>
      <c r="I101" s="71" t="n"/>
      <c r="J101" s="67" t="n"/>
      <c r="K101" s="72">
        <f>IF(AND(ISNUMBER($E101),ISNUMBER($F101)),MAX(1,$F101-$E101+1),0)</f>
        <v/>
      </c>
      <c r="L101" s="73">
        <f>IF($M101=0,"",INDEX(Lang!$B$68:$B$71,$M101))</f>
        <v/>
      </c>
      <c r="M101">
        <f>IF(NOT(AND(ISNUMBER($E101),ISNUMBER($F101))),0,IF(N($G101)&gt;=1,1,IF($F101&lt;Calc!$B$2,4,IF(OR($E101&lt;=Calc!$B$2,N($G101)&gt;0),2,3))))</f>
        <v/>
      </c>
      <c r="N101">
        <f>IF(NOT(AND(ISNUMBER($E101),ISNUMBER($F101))),0,IF(Calc!$B$2&lt;$E101,0,IF(Calc!$B$2&gt;=$F101,1,(Calc!$B$2-$E101+1)/K101)))</f>
        <v/>
      </c>
      <c r="O101">
        <f>K101*MIN(1,N($G101))</f>
        <v/>
      </c>
      <c r="P101">
        <f>K101*N101</f>
        <v/>
      </c>
      <c r="Q101">
        <f>IF($B101="",0,IFERROR(MATCH($B101,Settings!$D$14:$D$21,0),0))</f>
        <v/>
      </c>
      <c r="R101">
        <f>IF($M101=4,Calc!$B$2-$F101,0)</f>
        <v/>
      </c>
      <c r="S101">
        <f>IF(AND($M101&gt;1,$M101&lt;4,N($F101)&gt;=Calc!$B$2),$F101,99999)</f>
        <v/>
      </c>
    </row>
    <row r="102">
      <c r="A102" s="67" t="n"/>
      <c r="B102" s="68" t="n"/>
      <c r="C102" s="68" t="n"/>
      <c r="D102" s="68" t="n"/>
      <c r="E102" s="69" t="n"/>
      <c r="F102" s="69" t="n"/>
      <c r="G102" s="70" t="n"/>
      <c r="H102" s="71" t="n"/>
      <c r="I102" s="71" t="n"/>
      <c r="J102" s="67" t="n"/>
      <c r="K102" s="72">
        <f>IF(AND(ISNUMBER($E102),ISNUMBER($F102)),MAX(1,$F102-$E102+1),0)</f>
        <v/>
      </c>
      <c r="L102" s="73">
        <f>IF($M102=0,"",INDEX(Lang!$B$68:$B$71,$M102))</f>
        <v/>
      </c>
      <c r="M102">
        <f>IF(NOT(AND(ISNUMBER($E102),ISNUMBER($F102))),0,IF(N($G102)&gt;=1,1,IF($F102&lt;Calc!$B$2,4,IF(OR($E102&lt;=Calc!$B$2,N($G102)&gt;0),2,3))))</f>
        <v/>
      </c>
      <c r="N102">
        <f>IF(NOT(AND(ISNUMBER($E102),ISNUMBER($F102))),0,IF(Calc!$B$2&lt;$E102,0,IF(Calc!$B$2&gt;=$F102,1,(Calc!$B$2-$E102+1)/K102)))</f>
        <v/>
      </c>
      <c r="O102">
        <f>K102*MIN(1,N($G102))</f>
        <v/>
      </c>
      <c r="P102">
        <f>K102*N102</f>
        <v/>
      </c>
      <c r="Q102">
        <f>IF($B102="",0,IFERROR(MATCH($B102,Settings!$D$14:$D$21,0),0))</f>
        <v/>
      </c>
      <c r="R102">
        <f>IF($M102=4,Calc!$B$2-$F102,0)</f>
        <v/>
      </c>
      <c r="S102">
        <f>IF(AND($M102&gt;1,$M102&lt;4,N($F102)&gt;=Calc!$B$2),$F102,99999)</f>
        <v/>
      </c>
    </row>
    <row r="103">
      <c r="A103" s="67" t="n"/>
      <c r="B103" s="68" t="n"/>
      <c r="C103" s="68" t="n"/>
      <c r="D103" s="68" t="n"/>
      <c r="E103" s="69" t="n"/>
      <c r="F103" s="69" t="n"/>
      <c r="G103" s="70" t="n"/>
      <c r="H103" s="71" t="n"/>
      <c r="I103" s="71" t="n"/>
      <c r="J103" s="67" t="n"/>
      <c r="K103" s="72">
        <f>IF(AND(ISNUMBER($E103),ISNUMBER($F103)),MAX(1,$F103-$E103+1),0)</f>
        <v/>
      </c>
      <c r="L103" s="73">
        <f>IF($M103=0,"",INDEX(Lang!$B$68:$B$71,$M103))</f>
        <v/>
      </c>
      <c r="M103">
        <f>IF(NOT(AND(ISNUMBER($E103),ISNUMBER($F103))),0,IF(N($G103)&gt;=1,1,IF($F103&lt;Calc!$B$2,4,IF(OR($E103&lt;=Calc!$B$2,N($G103)&gt;0),2,3))))</f>
        <v/>
      </c>
      <c r="N103">
        <f>IF(NOT(AND(ISNUMBER($E103),ISNUMBER($F103))),0,IF(Calc!$B$2&lt;$E103,0,IF(Calc!$B$2&gt;=$F103,1,(Calc!$B$2-$E103+1)/K103)))</f>
        <v/>
      </c>
      <c r="O103">
        <f>K103*MIN(1,N($G103))</f>
        <v/>
      </c>
      <c r="P103">
        <f>K103*N103</f>
        <v/>
      </c>
      <c r="Q103">
        <f>IF($B103="",0,IFERROR(MATCH($B103,Settings!$D$14:$D$21,0),0))</f>
        <v/>
      </c>
      <c r="R103">
        <f>IF($M103=4,Calc!$B$2-$F103,0)</f>
        <v/>
      </c>
      <c r="S103">
        <f>IF(AND($M103&gt;1,$M103&lt;4,N($F103)&gt;=Calc!$B$2),$F103,99999)</f>
        <v/>
      </c>
    </row>
    <row r="104">
      <c r="A104" s="67" t="n"/>
      <c r="B104" s="68" t="n"/>
      <c r="C104" s="68" t="n"/>
      <c r="D104" s="68" t="n"/>
      <c r="E104" s="69" t="n"/>
      <c r="F104" s="69" t="n"/>
      <c r="G104" s="70" t="n"/>
      <c r="H104" s="71" t="n"/>
      <c r="I104" s="71" t="n"/>
      <c r="J104" s="67" t="n"/>
      <c r="K104" s="72">
        <f>IF(AND(ISNUMBER($E104),ISNUMBER($F104)),MAX(1,$F104-$E104+1),0)</f>
        <v/>
      </c>
      <c r="L104" s="73">
        <f>IF($M104=0,"",INDEX(Lang!$B$68:$B$71,$M104))</f>
        <v/>
      </c>
      <c r="M104">
        <f>IF(NOT(AND(ISNUMBER($E104),ISNUMBER($F104))),0,IF(N($G104)&gt;=1,1,IF($F104&lt;Calc!$B$2,4,IF(OR($E104&lt;=Calc!$B$2,N($G104)&gt;0),2,3))))</f>
        <v/>
      </c>
      <c r="N104">
        <f>IF(NOT(AND(ISNUMBER($E104),ISNUMBER($F104))),0,IF(Calc!$B$2&lt;$E104,0,IF(Calc!$B$2&gt;=$F104,1,(Calc!$B$2-$E104+1)/K104)))</f>
        <v/>
      </c>
      <c r="O104">
        <f>K104*MIN(1,N($G104))</f>
        <v/>
      </c>
      <c r="P104">
        <f>K104*N104</f>
        <v/>
      </c>
      <c r="Q104">
        <f>IF($B104="",0,IFERROR(MATCH($B104,Settings!$D$14:$D$21,0),0))</f>
        <v/>
      </c>
      <c r="R104">
        <f>IF($M104=4,Calc!$B$2-$F104,0)</f>
        <v/>
      </c>
      <c r="S104">
        <f>IF(AND($M104&gt;1,$M104&lt;4,N($F104)&gt;=Calc!$B$2),$F104,99999)</f>
        <v/>
      </c>
    </row>
    <row r="105">
      <c r="A105" s="67" t="n"/>
      <c r="B105" s="68" t="n"/>
      <c r="C105" s="68" t="n"/>
      <c r="D105" s="68" t="n"/>
      <c r="E105" s="69" t="n"/>
      <c r="F105" s="69" t="n"/>
      <c r="G105" s="70" t="n"/>
      <c r="H105" s="71" t="n"/>
      <c r="I105" s="71" t="n"/>
      <c r="J105" s="67" t="n"/>
      <c r="K105" s="72">
        <f>IF(AND(ISNUMBER($E105),ISNUMBER($F105)),MAX(1,$F105-$E105+1),0)</f>
        <v/>
      </c>
      <c r="L105" s="73">
        <f>IF($M105=0,"",INDEX(Lang!$B$68:$B$71,$M105))</f>
        <v/>
      </c>
      <c r="M105">
        <f>IF(NOT(AND(ISNUMBER($E105),ISNUMBER($F105))),0,IF(N($G105)&gt;=1,1,IF($F105&lt;Calc!$B$2,4,IF(OR($E105&lt;=Calc!$B$2,N($G105)&gt;0),2,3))))</f>
        <v/>
      </c>
      <c r="N105">
        <f>IF(NOT(AND(ISNUMBER($E105),ISNUMBER($F105))),0,IF(Calc!$B$2&lt;$E105,0,IF(Calc!$B$2&gt;=$F105,1,(Calc!$B$2-$E105+1)/K105)))</f>
        <v/>
      </c>
      <c r="O105">
        <f>K105*MIN(1,N($G105))</f>
        <v/>
      </c>
      <c r="P105">
        <f>K105*N105</f>
        <v/>
      </c>
      <c r="Q105">
        <f>IF($B105="",0,IFERROR(MATCH($B105,Settings!$D$14:$D$21,0),0))</f>
        <v/>
      </c>
      <c r="R105">
        <f>IF($M105=4,Calc!$B$2-$F105,0)</f>
        <v/>
      </c>
      <c r="S105">
        <f>IF(AND($M105&gt;1,$M105&lt;4,N($F105)&gt;=Calc!$B$2),$F105,99999)</f>
        <v/>
      </c>
    </row>
    <row r="106">
      <c r="A106" s="67" t="n"/>
      <c r="B106" s="68" t="n"/>
      <c r="C106" s="68" t="n"/>
      <c r="D106" s="68" t="n"/>
      <c r="E106" s="69" t="n"/>
      <c r="F106" s="69" t="n"/>
      <c r="G106" s="70" t="n"/>
      <c r="H106" s="71" t="n"/>
      <c r="I106" s="71" t="n"/>
      <c r="J106" s="67" t="n"/>
      <c r="K106" s="72">
        <f>IF(AND(ISNUMBER($E106),ISNUMBER($F106)),MAX(1,$F106-$E106+1),0)</f>
        <v/>
      </c>
      <c r="L106" s="73">
        <f>IF($M106=0,"",INDEX(Lang!$B$68:$B$71,$M106))</f>
        <v/>
      </c>
      <c r="M106">
        <f>IF(NOT(AND(ISNUMBER($E106),ISNUMBER($F106))),0,IF(N($G106)&gt;=1,1,IF($F106&lt;Calc!$B$2,4,IF(OR($E106&lt;=Calc!$B$2,N($G106)&gt;0),2,3))))</f>
        <v/>
      </c>
      <c r="N106">
        <f>IF(NOT(AND(ISNUMBER($E106),ISNUMBER($F106))),0,IF(Calc!$B$2&lt;$E106,0,IF(Calc!$B$2&gt;=$F106,1,(Calc!$B$2-$E106+1)/K106)))</f>
        <v/>
      </c>
      <c r="O106">
        <f>K106*MIN(1,N($G106))</f>
        <v/>
      </c>
      <c r="P106">
        <f>K106*N106</f>
        <v/>
      </c>
      <c r="Q106">
        <f>IF($B106="",0,IFERROR(MATCH($B106,Settings!$D$14:$D$21,0),0))</f>
        <v/>
      </c>
      <c r="R106">
        <f>IF($M106=4,Calc!$B$2-$F106,0)</f>
        <v/>
      </c>
      <c r="S106">
        <f>IF(AND($M106&gt;1,$M106&lt;4,N($F106)&gt;=Calc!$B$2),$F106,99999)</f>
        <v/>
      </c>
    </row>
    <row r="107">
      <c r="A107" s="67" t="n"/>
      <c r="B107" s="68" t="n"/>
      <c r="C107" s="68" t="n"/>
      <c r="D107" s="68" t="n"/>
      <c r="E107" s="69" t="n"/>
      <c r="F107" s="69" t="n"/>
      <c r="G107" s="70" t="n"/>
      <c r="H107" s="71" t="n"/>
      <c r="I107" s="71" t="n"/>
      <c r="J107" s="67" t="n"/>
      <c r="K107" s="72">
        <f>IF(AND(ISNUMBER($E107),ISNUMBER($F107)),MAX(1,$F107-$E107+1),0)</f>
        <v/>
      </c>
      <c r="L107" s="73">
        <f>IF($M107=0,"",INDEX(Lang!$B$68:$B$71,$M107))</f>
        <v/>
      </c>
      <c r="M107">
        <f>IF(NOT(AND(ISNUMBER($E107),ISNUMBER($F107))),0,IF(N($G107)&gt;=1,1,IF($F107&lt;Calc!$B$2,4,IF(OR($E107&lt;=Calc!$B$2,N($G107)&gt;0),2,3))))</f>
        <v/>
      </c>
      <c r="N107">
        <f>IF(NOT(AND(ISNUMBER($E107),ISNUMBER($F107))),0,IF(Calc!$B$2&lt;$E107,0,IF(Calc!$B$2&gt;=$F107,1,(Calc!$B$2-$E107+1)/K107)))</f>
        <v/>
      </c>
      <c r="O107">
        <f>K107*MIN(1,N($G107))</f>
        <v/>
      </c>
      <c r="P107">
        <f>K107*N107</f>
        <v/>
      </c>
      <c r="Q107">
        <f>IF($B107="",0,IFERROR(MATCH($B107,Settings!$D$14:$D$21,0),0))</f>
        <v/>
      </c>
      <c r="R107">
        <f>IF($M107=4,Calc!$B$2-$F107,0)</f>
        <v/>
      </c>
      <c r="S107">
        <f>IF(AND($M107&gt;1,$M107&lt;4,N($F107)&gt;=Calc!$B$2),$F107,99999)</f>
        <v/>
      </c>
    </row>
    <row r="108">
      <c r="A108" s="67" t="n"/>
      <c r="B108" s="68" t="n"/>
      <c r="C108" s="68" t="n"/>
      <c r="D108" s="68" t="n"/>
      <c r="E108" s="69" t="n"/>
      <c r="F108" s="69" t="n"/>
      <c r="G108" s="70" t="n"/>
      <c r="H108" s="71" t="n"/>
      <c r="I108" s="71" t="n"/>
      <c r="J108" s="67" t="n"/>
      <c r="K108" s="72">
        <f>IF(AND(ISNUMBER($E108),ISNUMBER($F108)),MAX(1,$F108-$E108+1),0)</f>
        <v/>
      </c>
      <c r="L108" s="73">
        <f>IF($M108=0,"",INDEX(Lang!$B$68:$B$71,$M108))</f>
        <v/>
      </c>
      <c r="M108">
        <f>IF(NOT(AND(ISNUMBER($E108),ISNUMBER($F108))),0,IF(N($G108)&gt;=1,1,IF($F108&lt;Calc!$B$2,4,IF(OR($E108&lt;=Calc!$B$2,N($G108)&gt;0),2,3))))</f>
        <v/>
      </c>
      <c r="N108">
        <f>IF(NOT(AND(ISNUMBER($E108),ISNUMBER($F108))),0,IF(Calc!$B$2&lt;$E108,0,IF(Calc!$B$2&gt;=$F108,1,(Calc!$B$2-$E108+1)/K108)))</f>
        <v/>
      </c>
      <c r="O108">
        <f>K108*MIN(1,N($G108))</f>
        <v/>
      </c>
      <c r="P108">
        <f>K108*N108</f>
        <v/>
      </c>
      <c r="Q108">
        <f>IF($B108="",0,IFERROR(MATCH($B108,Settings!$D$14:$D$21,0),0))</f>
        <v/>
      </c>
      <c r="R108">
        <f>IF($M108=4,Calc!$B$2-$F108,0)</f>
        <v/>
      </c>
      <c r="S108">
        <f>IF(AND($M108&gt;1,$M108&lt;4,N($F108)&gt;=Calc!$B$2),$F108,99999)</f>
        <v/>
      </c>
    </row>
    <row r="109">
      <c r="A109" s="67" t="n"/>
      <c r="B109" s="68" t="n"/>
      <c r="C109" s="68" t="n"/>
      <c r="D109" s="68" t="n"/>
      <c r="E109" s="69" t="n"/>
      <c r="F109" s="69" t="n"/>
      <c r="G109" s="70" t="n"/>
      <c r="H109" s="71" t="n"/>
      <c r="I109" s="71" t="n"/>
      <c r="J109" s="67" t="n"/>
      <c r="K109" s="72">
        <f>IF(AND(ISNUMBER($E109),ISNUMBER($F109)),MAX(1,$F109-$E109+1),0)</f>
        <v/>
      </c>
      <c r="L109" s="73">
        <f>IF($M109=0,"",INDEX(Lang!$B$68:$B$71,$M109))</f>
        <v/>
      </c>
      <c r="M109">
        <f>IF(NOT(AND(ISNUMBER($E109),ISNUMBER($F109))),0,IF(N($G109)&gt;=1,1,IF($F109&lt;Calc!$B$2,4,IF(OR($E109&lt;=Calc!$B$2,N($G109)&gt;0),2,3))))</f>
        <v/>
      </c>
      <c r="N109">
        <f>IF(NOT(AND(ISNUMBER($E109),ISNUMBER($F109))),0,IF(Calc!$B$2&lt;$E109,0,IF(Calc!$B$2&gt;=$F109,1,(Calc!$B$2-$E109+1)/K109)))</f>
        <v/>
      </c>
      <c r="O109">
        <f>K109*MIN(1,N($G109))</f>
        <v/>
      </c>
      <c r="P109">
        <f>K109*N109</f>
        <v/>
      </c>
      <c r="Q109">
        <f>IF($B109="",0,IFERROR(MATCH($B109,Settings!$D$14:$D$21,0),0))</f>
        <v/>
      </c>
      <c r="R109">
        <f>IF($M109=4,Calc!$B$2-$F109,0)</f>
        <v/>
      </c>
      <c r="S109">
        <f>IF(AND($M109&gt;1,$M109&lt;4,N($F109)&gt;=Calc!$B$2),$F109,99999)</f>
        <v/>
      </c>
    </row>
    <row r="110">
      <c r="A110" s="67" t="n"/>
      <c r="B110" s="68" t="n"/>
      <c r="C110" s="68" t="n"/>
      <c r="D110" s="68" t="n"/>
      <c r="E110" s="69" t="n"/>
      <c r="F110" s="69" t="n"/>
      <c r="G110" s="70" t="n"/>
      <c r="H110" s="71" t="n"/>
      <c r="I110" s="71" t="n"/>
      <c r="J110" s="67" t="n"/>
      <c r="K110" s="72">
        <f>IF(AND(ISNUMBER($E110),ISNUMBER($F110)),MAX(1,$F110-$E110+1),0)</f>
        <v/>
      </c>
      <c r="L110" s="73">
        <f>IF($M110=0,"",INDEX(Lang!$B$68:$B$71,$M110))</f>
        <v/>
      </c>
      <c r="M110">
        <f>IF(NOT(AND(ISNUMBER($E110),ISNUMBER($F110))),0,IF(N($G110)&gt;=1,1,IF($F110&lt;Calc!$B$2,4,IF(OR($E110&lt;=Calc!$B$2,N($G110)&gt;0),2,3))))</f>
        <v/>
      </c>
      <c r="N110">
        <f>IF(NOT(AND(ISNUMBER($E110),ISNUMBER($F110))),0,IF(Calc!$B$2&lt;$E110,0,IF(Calc!$B$2&gt;=$F110,1,(Calc!$B$2-$E110+1)/K110)))</f>
        <v/>
      </c>
      <c r="O110">
        <f>K110*MIN(1,N($G110))</f>
        <v/>
      </c>
      <c r="P110">
        <f>K110*N110</f>
        <v/>
      </c>
      <c r="Q110">
        <f>IF($B110="",0,IFERROR(MATCH($B110,Settings!$D$14:$D$21,0),0))</f>
        <v/>
      </c>
      <c r="R110">
        <f>IF($M110=4,Calc!$B$2-$F110,0)</f>
        <v/>
      </c>
      <c r="S110">
        <f>IF(AND($M110&gt;1,$M110&lt;4,N($F110)&gt;=Calc!$B$2),$F110,99999)</f>
        <v/>
      </c>
    </row>
    <row r="111">
      <c r="A111" s="67" t="n"/>
      <c r="B111" s="68" t="n"/>
      <c r="C111" s="68" t="n"/>
      <c r="D111" s="68" t="n"/>
      <c r="E111" s="69" t="n"/>
      <c r="F111" s="69" t="n"/>
      <c r="G111" s="70" t="n"/>
      <c r="H111" s="71" t="n"/>
      <c r="I111" s="71" t="n"/>
      <c r="J111" s="67" t="n"/>
      <c r="K111" s="72">
        <f>IF(AND(ISNUMBER($E111),ISNUMBER($F111)),MAX(1,$F111-$E111+1),0)</f>
        <v/>
      </c>
      <c r="L111" s="73">
        <f>IF($M111=0,"",INDEX(Lang!$B$68:$B$71,$M111))</f>
        <v/>
      </c>
      <c r="M111">
        <f>IF(NOT(AND(ISNUMBER($E111),ISNUMBER($F111))),0,IF(N($G111)&gt;=1,1,IF($F111&lt;Calc!$B$2,4,IF(OR($E111&lt;=Calc!$B$2,N($G111)&gt;0),2,3))))</f>
        <v/>
      </c>
      <c r="N111">
        <f>IF(NOT(AND(ISNUMBER($E111),ISNUMBER($F111))),0,IF(Calc!$B$2&lt;$E111,0,IF(Calc!$B$2&gt;=$F111,1,(Calc!$B$2-$E111+1)/K111)))</f>
        <v/>
      </c>
      <c r="O111">
        <f>K111*MIN(1,N($G111))</f>
        <v/>
      </c>
      <c r="P111">
        <f>K111*N111</f>
        <v/>
      </c>
      <c r="Q111">
        <f>IF($B111="",0,IFERROR(MATCH($B111,Settings!$D$14:$D$21,0),0))</f>
        <v/>
      </c>
      <c r="R111">
        <f>IF($M111=4,Calc!$B$2-$F111,0)</f>
        <v/>
      </c>
      <c r="S111">
        <f>IF(AND($M111&gt;1,$M111&lt;4,N($F111)&gt;=Calc!$B$2),$F111,99999)</f>
        <v/>
      </c>
    </row>
    <row r="112">
      <c r="A112" s="67" t="n"/>
      <c r="B112" s="68" t="n"/>
      <c r="C112" s="68" t="n"/>
      <c r="D112" s="68" t="n"/>
      <c r="E112" s="69" t="n"/>
      <c r="F112" s="69" t="n"/>
      <c r="G112" s="70" t="n"/>
      <c r="H112" s="71" t="n"/>
      <c r="I112" s="71" t="n"/>
      <c r="J112" s="67" t="n"/>
      <c r="K112" s="72">
        <f>IF(AND(ISNUMBER($E112),ISNUMBER($F112)),MAX(1,$F112-$E112+1),0)</f>
        <v/>
      </c>
      <c r="L112" s="73">
        <f>IF($M112=0,"",INDEX(Lang!$B$68:$B$71,$M112))</f>
        <v/>
      </c>
      <c r="M112">
        <f>IF(NOT(AND(ISNUMBER($E112),ISNUMBER($F112))),0,IF(N($G112)&gt;=1,1,IF($F112&lt;Calc!$B$2,4,IF(OR($E112&lt;=Calc!$B$2,N($G112)&gt;0),2,3))))</f>
        <v/>
      </c>
      <c r="N112">
        <f>IF(NOT(AND(ISNUMBER($E112),ISNUMBER($F112))),0,IF(Calc!$B$2&lt;$E112,0,IF(Calc!$B$2&gt;=$F112,1,(Calc!$B$2-$E112+1)/K112)))</f>
        <v/>
      </c>
      <c r="O112">
        <f>K112*MIN(1,N($G112))</f>
        <v/>
      </c>
      <c r="P112">
        <f>K112*N112</f>
        <v/>
      </c>
      <c r="Q112">
        <f>IF($B112="",0,IFERROR(MATCH($B112,Settings!$D$14:$D$21,0),0))</f>
        <v/>
      </c>
      <c r="R112">
        <f>IF($M112=4,Calc!$B$2-$F112,0)</f>
        <v/>
      </c>
      <c r="S112">
        <f>IF(AND($M112&gt;1,$M112&lt;4,N($F112)&gt;=Calc!$B$2),$F112,99999)</f>
        <v/>
      </c>
    </row>
    <row r="113">
      <c r="A113" s="67" t="n"/>
      <c r="B113" s="68" t="n"/>
      <c r="C113" s="68" t="n"/>
      <c r="D113" s="68" t="n"/>
      <c r="E113" s="69" t="n"/>
      <c r="F113" s="69" t="n"/>
      <c r="G113" s="70" t="n"/>
      <c r="H113" s="71" t="n"/>
      <c r="I113" s="71" t="n"/>
      <c r="J113" s="67" t="n"/>
      <c r="K113" s="72">
        <f>IF(AND(ISNUMBER($E113),ISNUMBER($F113)),MAX(1,$F113-$E113+1),0)</f>
        <v/>
      </c>
      <c r="L113" s="73">
        <f>IF($M113=0,"",INDEX(Lang!$B$68:$B$71,$M113))</f>
        <v/>
      </c>
      <c r="M113">
        <f>IF(NOT(AND(ISNUMBER($E113),ISNUMBER($F113))),0,IF(N($G113)&gt;=1,1,IF($F113&lt;Calc!$B$2,4,IF(OR($E113&lt;=Calc!$B$2,N($G113)&gt;0),2,3))))</f>
        <v/>
      </c>
      <c r="N113">
        <f>IF(NOT(AND(ISNUMBER($E113),ISNUMBER($F113))),0,IF(Calc!$B$2&lt;$E113,0,IF(Calc!$B$2&gt;=$F113,1,(Calc!$B$2-$E113+1)/K113)))</f>
        <v/>
      </c>
      <c r="O113">
        <f>K113*MIN(1,N($G113))</f>
        <v/>
      </c>
      <c r="P113">
        <f>K113*N113</f>
        <v/>
      </c>
      <c r="Q113">
        <f>IF($B113="",0,IFERROR(MATCH($B113,Settings!$D$14:$D$21,0),0))</f>
        <v/>
      </c>
      <c r="R113">
        <f>IF($M113=4,Calc!$B$2-$F113,0)</f>
        <v/>
      </c>
      <c r="S113">
        <f>IF(AND($M113&gt;1,$M113&lt;4,N($F113)&gt;=Calc!$B$2),$F113,99999)</f>
        <v/>
      </c>
    </row>
    <row r="114">
      <c r="A114" s="67" t="n"/>
      <c r="B114" s="68" t="n"/>
      <c r="C114" s="68" t="n"/>
      <c r="D114" s="68" t="n"/>
      <c r="E114" s="69" t="n"/>
      <c r="F114" s="69" t="n"/>
      <c r="G114" s="70" t="n"/>
      <c r="H114" s="71" t="n"/>
      <c r="I114" s="71" t="n"/>
      <c r="J114" s="67" t="n"/>
      <c r="K114" s="72">
        <f>IF(AND(ISNUMBER($E114),ISNUMBER($F114)),MAX(1,$F114-$E114+1),0)</f>
        <v/>
      </c>
      <c r="L114" s="73">
        <f>IF($M114=0,"",INDEX(Lang!$B$68:$B$71,$M114))</f>
        <v/>
      </c>
      <c r="M114">
        <f>IF(NOT(AND(ISNUMBER($E114),ISNUMBER($F114))),0,IF(N($G114)&gt;=1,1,IF($F114&lt;Calc!$B$2,4,IF(OR($E114&lt;=Calc!$B$2,N($G114)&gt;0),2,3))))</f>
        <v/>
      </c>
      <c r="N114">
        <f>IF(NOT(AND(ISNUMBER($E114),ISNUMBER($F114))),0,IF(Calc!$B$2&lt;$E114,0,IF(Calc!$B$2&gt;=$F114,1,(Calc!$B$2-$E114+1)/K114)))</f>
        <v/>
      </c>
      <c r="O114">
        <f>K114*MIN(1,N($G114))</f>
        <v/>
      </c>
      <c r="P114">
        <f>K114*N114</f>
        <v/>
      </c>
      <c r="Q114">
        <f>IF($B114="",0,IFERROR(MATCH($B114,Settings!$D$14:$D$21,0),0))</f>
        <v/>
      </c>
      <c r="R114">
        <f>IF($M114=4,Calc!$B$2-$F114,0)</f>
        <v/>
      </c>
      <c r="S114">
        <f>IF(AND($M114&gt;1,$M114&lt;4,N($F114)&gt;=Calc!$B$2),$F114,99999)</f>
        <v/>
      </c>
    </row>
    <row r="115">
      <c r="A115" s="67" t="n"/>
      <c r="B115" s="68" t="n"/>
      <c r="C115" s="68" t="n"/>
      <c r="D115" s="68" t="n"/>
      <c r="E115" s="69" t="n"/>
      <c r="F115" s="69" t="n"/>
      <c r="G115" s="70" t="n"/>
      <c r="H115" s="71" t="n"/>
      <c r="I115" s="71" t="n"/>
      <c r="J115" s="67" t="n"/>
      <c r="K115" s="72">
        <f>IF(AND(ISNUMBER($E115),ISNUMBER($F115)),MAX(1,$F115-$E115+1),0)</f>
        <v/>
      </c>
      <c r="L115" s="73">
        <f>IF($M115=0,"",INDEX(Lang!$B$68:$B$71,$M115))</f>
        <v/>
      </c>
      <c r="M115">
        <f>IF(NOT(AND(ISNUMBER($E115),ISNUMBER($F115))),0,IF(N($G115)&gt;=1,1,IF($F115&lt;Calc!$B$2,4,IF(OR($E115&lt;=Calc!$B$2,N($G115)&gt;0),2,3))))</f>
        <v/>
      </c>
      <c r="N115">
        <f>IF(NOT(AND(ISNUMBER($E115),ISNUMBER($F115))),0,IF(Calc!$B$2&lt;$E115,0,IF(Calc!$B$2&gt;=$F115,1,(Calc!$B$2-$E115+1)/K115)))</f>
        <v/>
      </c>
      <c r="O115">
        <f>K115*MIN(1,N($G115))</f>
        <v/>
      </c>
      <c r="P115">
        <f>K115*N115</f>
        <v/>
      </c>
      <c r="Q115">
        <f>IF($B115="",0,IFERROR(MATCH($B115,Settings!$D$14:$D$21,0),0))</f>
        <v/>
      </c>
      <c r="R115">
        <f>IF($M115=4,Calc!$B$2-$F115,0)</f>
        <v/>
      </c>
      <c r="S115">
        <f>IF(AND($M115&gt;1,$M115&lt;4,N($F115)&gt;=Calc!$B$2),$F115,99999)</f>
        <v/>
      </c>
    </row>
    <row r="116">
      <c r="A116" s="67" t="n"/>
      <c r="B116" s="68" t="n"/>
      <c r="C116" s="68" t="n"/>
      <c r="D116" s="68" t="n"/>
      <c r="E116" s="69" t="n"/>
      <c r="F116" s="69" t="n"/>
      <c r="G116" s="70" t="n"/>
      <c r="H116" s="71" t="n"/>
      <c r="I116" s="71" t="n"/>
      <c r="J116" s="67" t="n"/>
      <c r="K116" s="72">
        <f>IF(AND(ISNUMBER($E116),ISNUMBER($F116)),MAX(1,$F116-$E116+1),0)</f>
        <v/>
      </c>
      <c r="L116" s="73">
        <f>IF($M116=0,"",INDEX(Lang!$B$68:$B$71,$M116))</f>
        <v/>
      </c>
      <c r="M116">
        <f>IF(NOT(AND(ISNUMBER($E116),ISNUMBER($F116))),0,IF(N($G116)&gt;=1,1,IF($F116&lt;Calc!$B$2,4,IF(OR($E116&lt;=Calc!$B$2,N($G116)&gt;0),2,3))))</f>
        <v/>
      </c>
      <c r="N116">
        <f>IF(NOT(AND(ISNUMBER($E116),ISNUMBER($F116))),0,IF(Calc!$B$2&lt;$E116,0,IF(Calc!$B$2&gt;=$F116,1,(Calc!$B$2-$E116+1)/K116)))</f>
        <v/>
      </c>
      <c r="O116">
        <f>K116*MIN(1,N($G116))</f>
        <v/>
      </c>
      <c r="P116">
        <f>K116*N116</f>
        <v/>
      </c>
      <c r="Q116">
        <f>IF($B116="",0,IFERROR(MATCH($B116,Settings!$D$14:$D$21,0),0))</f>
        <v/>
      </c>
      <c r="R116">
        <f>IF($M116=4,Calc!$B$2-$F116,0)</f>
        <v/>
      </c>
      <c r="S116">
        <f>IF(AND($M116&gt;1,$M116&lt;4,N($F116)&gt;=Calc!$B$2),$F116,99999)</f>
        <v/>
      </c>
    </row>
    <row r="117">
      <c r="A117" s="67" t="n"/>
      <c r="B117" s="68" t="n"/>
      <c r="C117" s="68" t="n"/>
      <c r="D117" s="68" t="n"/>
      <c r="E117" s="69" t="n"/>
      <c r="F117" s="69" t="n"/>
      <c r="G117" s="70" t="n"/>
      <c r="H117" s="71" t="n"/>
      <c r="I117" s="71" t="n"/>
      <c r="J117" s="67" t="n"/>
      <c r="K117" s="72">
        <f>IF(AND(ISNUMBER($E117),ISNUMBER($F117)),MAX(1,$F117-$E117+1),0)</f>
        <v/>
      </c>
      <c r="L117" s="73">
        <f>IF($M117=0,"",INDEX(Lang!$B$68:$B$71,$M117))</f>
        <v/>
      </c>
      <c r="M117">
        <f>IF(NOT(AND(ISNUMBER($E117),ISNUMBER($F117))),0,IF(N($G117)&gt;=1,1,IF($F117&lt;Calc!$B$2,4,IF(OR($E117&lt;=Calc!$B$2,N($G117)&gt;0),2,3))))</f>
        <v/>
      </c>
      <c r="N117">
        <f>IF(NOT(AND(ISNUMBER($E117),ISNUMBER($F117))),0,IF(Calc!$B$2&lt;$E117,0,IF(Calc!$B$2&gt;=$F117,1,(Calc!$B$2-$E117+1)/K117)))</f>
        <v/>
      </c>
      <c r="O117">
        <f>K117*MIN(1,N($G117))</f>
        <v/>
      </c>
      <c r="P117">
        <f>K117*N117</f>
        <v/>
      </c>
      <c r="Q117">
        <f>IF($B117="",0,IFERROR(MATCH($B117,Settings!$D$14:$D$21,0),0))</f>
        <v/>
      </c>
      <c r="R117">
        <f>IF($M117=4,Calc!$B$2-$F117,0)</f>
        <v/>
      </c>
      <c r="S117">
        <f>IF(AND($M117&gt;1,$M117&lt;4,N($F117)&gt;=Calc!$B$2),$F117,99999)</f>
        <v/>
      </c>
    </row>
    <row r="118">
      <c r="A118" s="67" t="n"/>
      <c r="B118" s="68" t="n"/>
      <c r="C118" s="68" t="n"/>
      <c r="D118" s="68" t="n"/>
      <c r="E118" s="69" t="n"/>
      <c r="F118" s="69" t="n"/>
      <c r="G118" s="70" t="n"/>
      <c r="H118" s="71" t="n"/>
      <c r="I118" s="71" t="n"/>
      <c r="J118" s="67" t="n"/>
      <c r="K118" s="72">
        <f>IF(AND(ISNUMBER($E118),ISNUMBER($F118)),MAX(1,$F118-$E118+1),0)</f>
        <v/>
      </c>
      <c r="L118" s="73">
        <f>IF($M118=0,"",INDEX(Lang!$B$68:$B$71,$M118))</f>
        <v/>
      </c>
      <c r="M118">
        <f>IF(NOT(AND(ISNUMBER($E118),ISNUMBER($F118))),0,IF(N($G118)&gt;=1,1,IF($F118&lt;Calc!$B$2,4,IF(OR($E118&lt;=Calc!$B$2,N($G118)&gt;0),2,3))))</f>
        <v/>
      </c>
      <c r="N118">
        <f>IF(NOT(AND(ISNUMBER($E118),ISNUMBER($F118))),0,IF(Calc!$B$2&lt;$E118,0,IF(Calc!$B$2&gt;=$F118,1,(Calc!$B$2-$E118+1)/K118)))</f>
        <v/>
      </c>
      <c r="O118">
        <f>K118*MIN(1,N($G118))</f>
        <v/>
      </c>
      <c r="P118">
        <f>K118*N118</f>
        <v/>
      </c>
      <c r="Q118">
        <f>IF($B118="",0,IFERROR(MATCH($B118,Settings!$D$14:$D$21,0),0))</f>
        <v/>
      </c>
      <c r="R118">
        <f>IF($M118=4,Calc!$B$2-$F118,0)</f>
        <v/>
      </c>
      <c r="S118">
        <f>IF(AND($M118&gt;1,$M118&lt;4,N($F118)&gt;=Calc!$B$2),$F118,99999)</f>
        <v/>
      </c>
    </row>
    <row r="119">
      <c r="A119" s="67" t="n"/>
      <c r="B119" s="68" t="n"/>
      <c r="C119" s="68" t="n"/>
      <c r="D119" s="68" t="n"/>
      <c r="E119" s="69" t="n"/>
      <c r="F119" s="69" t="n"/>
      <c r="G119" s="70" t="n"/>
      <c r="H119" s="71" t="n"/>
      <c r="I119" s="71" t="n"/>
      <c r="J119" s="67" t="n"/>
      <c r="K119" s="72">
        <f>IF(AND(ISNUMBER($E119),ISNUMBER($F119)),MAX(1,$F119-$E119+1),0)</f>
        <v/>
      </c>
      <c r="L119" s="73">
        <f>IF($M119=0,"",INDEX(Lang!$B$68:$B$71,$M119))</f>
        <v/>
      </c>
      <c r="M119">
        <f>IF(NOT(AND(ISNUMBER($E119),ISNUMBER($F119))),0,IF(N($G119)&gt;=1,1,IF($F119&lt;Calc!$B$2,4,IF(OR($E119&lt;=Calc!$B$2,N($G119)&gt;0),2,3))))</f>
        <v/>
      </c>
      <c r="N119">
        <f>IF(NOT(AND(ISNUMBER($E119),ISNUMBER($F119))),0,IF(Calc!$B$2&lt;$E119,0,IF(Calc!$B$2&gt;=$F119,1,(Calc!$B$2-$E119+1)/K119)))</f>
        <v/>
      </c>
      <c r="O119">
        <f>K119*MIN(1,N($G119))</f>
        <v/>
      </c>
      <c r="P119">
        <f>K119*N119</f>
        <v/>
      </c>
      <c r="Q119">
        <f>IF($B119="",0,IFERROR(MATCH($B119,Settings!$D$14:$D$21,0),0))</f>
        <v/>
      </c>
      <c r="R119">
        <f>IF($M119=4,Calc!$B$2-$F119,0)</f>
        <v/>
      </c>
      <c r="S119">
        <f>IF(AND($M119&gt;1,$M119&lt;4,N($F119)&gt;=Calc!$B$2),$F119,99999)</f>
        <v/>
      </c>
    </row>
    <row r="120">
      <c r="A120" s="67" t="n"/>
      <c r="B120" s="68" t="n"/>
      <c r="C120" s="68" t="n"/>
      <c r="D120" s="68" t="n"/>
      <c r="E120" s="69" t="n"/>
      <c r="F120" s="69" t="n"/>
      <c r="G120" s="70" t="n"/>
      <c r="H120" s="71" t="n"/>
      <c r="I120" s="71" t="n"/>
      <c r="J120" s="67" t="n"/>
      <c r="K120" s="72">
        <f>IF(AND(ISNUMBER($E120),ISNUMBER($F120)),MAX(1,$F120-$E120+1),0)</f>
        <v/>
      </c>
      <c r="L120" s="73">
        <f>IF($M120=0,"",INDEX(Lang!$B$68:$B$71,$M120))</f>
        <v/>
      </c>
      <c r="M120">
        <f>IF(NOT(AND(ISNUMBER($E120),ISNUMBER($F120))),0,IF(N($G120)&gt;=1,1,IF($F120&lt;Calc!$B$2,4,IF(OR($E120&lt;=Calc!$B$2,N($G120)&gt;0),2,3))))</f>
        <v/>
      </c>
      <c r="N120">
        <f>IF(NOT(AND(ISNUMBER($E120),ISNUMBER($F120))),0,IF(Calc!$B$2&lt;$E120,0,IF(Calc!$B$2&gt;=$F120,1,(Calc!$B$2-$E120+1)/K120)))</f>
        <v/>
      </c>
      <c r="O120">
        <f>K120*MIN(1,N($G120))</f>
        <v/>
      </c>
      <c r="P120">
        <f>K120*N120</f>
        <v/>
      </c>
      <c r="Q120">
        <f>IF($B120="",0,IFERROR(MATCH($B120,Settings!$D$14:$D$21,0),0))</f>
        <v/>
      </c>
      <c r="R120">
        <f>IF($M120=4,Calc!$B$2-$F120,0)</f>
        <v/>
      </c>
      <c r="S120">
        <f>IF(AND($M120&gt;1,$M120&lt;4,N($F120)&gt;=Calc!$B$2),$F120,99999)</f>
        <v/>
      </c>
    </row>
    <row r="121">
      <c r="A121" s="67" t="n"/>
      <c r="B121" s="68" t="n"/>
      <c r="C121" s="68" t="n"/>
      <c r="D121" s="68" t="n"/>
      <c r="E121" s="69" t="n"/>
      <c r="F121" s="69" t="n"/>
      <c r="G121" s="70" t="n"/>
      <c r="H121" s="71" t="n"/>
      <c r="I121" s="71" t="n"/>
      <c r="J121" s="67" t="n"/>
      <c r="K121" s="72">
        <f>IF(AND(ISNUMBER($E121),ISNUMBER($F121)),MAX(1,$F121-$E121+1),0)</f>
        <v/>
      </c>
      <c r="L121" s="73">
        <f>IF($M121=0,"",INDEX(Lang!$B$68:$B$71,$M121))</f>
        <v/>
      </c>
      <c r="M121">
        <f>IF(NOT(AND(ISNUMBER($E121),ISNUMBER($F121))),0,IF(N($G121)&gt;=1,1,IF($F121&lt;Calc!$B$2,4,IF(OR($E121&lt;=Calc!$B$2,N($G121)&gt;0),2,3))))</f>
        <v/>
      </c>
      <c r="N121">
        <f>IF(NOT(AND(ISNUMBER($E121),ISNUMBER($F121))),0,IF(Calc!$B$2&lt;$E121,0,IF(Calc!$B$2&gt;=$F121,1,(Calc!$B$2-$E121+1)/K121)))</f>
        <v/>
      </c>
      <c r="O121">
        <f>K121*MIN(1,N($G121))</f>
        <v/>
      </c>
      <c r="P121">
        <f>K121*N121</f>
        <v/>
      </c>
      <c r="Q121">
        <f>IF($B121="",0,IFERROR(MATCH($B121,Settings!$D$14:$D$21,0),0))</f>
        <v/>
      </c>
      <c r="R121">
        <f>IF($M121=4,Calc!$B$2-$F121,0)</f>
        <v/>
      </c>
      <c r="S121">
        <f>IF(AND($M121&gt;1,$M121&lt;4,N($F121)&gt;=Calc!$B$2),$F121,99999)</f>
        <v/>
      </c>
    </row>
    <row r="122">
      <c r="A122" s="67" t="n"/>
      <c r="B122" s="68" t="n"/>
      <c r="C122" s="68" t="n"/>
      <c r="D122" s="68" t="n"/>
      <c r="E122" s="69" t="n"/>
      <c r="F122" s="69" t="n"/>
      <c r="G122" s="70" t="n"/>
      <c r="H122" s="71" t="n"/>
      <c r="I122" s="71" t="n"/>
      <c r="J122" s="67" t="n"/>
      <c r="K122" s="72">
        <f>IF(AND(ISNUMBER($E122),ISNUMBER($F122)),MAX(1,$F122-$E122+1),0)</f>
        <v/>
      </c>
      <c r="L122" s="73">
        <f>IF($M122=0,"",INDEX(Lang!$B$68:$B$71,$M122))</f>
        <v/>
      </c>
      <c r="M122">
        <f>IF(NOT(AND(ISNUMBER($E122),ISNUMBER($F122))),0,IF(N($G122)&gt;=1,1,IF($F122&lt;Calc!$B$2,4,IF(OR($E122&lt;=Calc!$B$2,N($G122)&gt;0),2,3))))</f>
        <v/>
      </c>
      <c r="N122">
        <f>IF(NOT(AND(ISNUMBER($E122),ISNUMBER($F122))),0,IF(Calc!$B$2&lt;$E122,0,IF(Calc!$B$2&gt;=$F122,1,(Calc!$B$2-$E122+1)/K122)))</f>
        <v/>
      </c>
      <c r="O122">
        <f>K122*MIN(1,N($G122))</f>
        <v/>
      </c>
      <c r="P122">
        <f>K122*N122</f>
        <v/>
      </c>
      <c r="Q122">
        <f>IF($B122="",0,IFERROR(MATCH($B122,Settings!$D$14:$D$21,0),0))</f>
        <v/>
      </c>
      <c r="R122">
        <f>IF($M122=4,Calc!$B$2-$F122,0)</f>
        <v/>
      </c>
      <c r="S122">
        <f>IF(AND($M122&gt;1,$M122&lt;4,N($F122)&gt;=Calc!$B$2),$F122,99999)</f>
        <v/>
      </c>
    </row>
    <row r="123">
      <c r="A123" s="67" t="n"/>
      <c r="B123" s="68" t="n"/>
      <c r="C123" s="68" t="n"/>
      <c r="D123" s="68" t="n"/>
      <c r="E123" s="69" t="n"/>
      <c r="F123" s="69" t="n"/>
      <c r="G123" s="70" t="n"/>
      <c r="H123" s="71" t="n"/>
      <c r="I123" s="71" t="n"/>
      <c r="J123" s="67" t="n"/>
      <c r="K123" s="72">
        <f>IF(AND(ISNUMBER($E123),ISNUMBER($F123)),MAX(1,$F123-$E123+1),0)</f>
        <v/>
      </c>
      <c r="L123" s="73">
        <f>IF($M123=0,"",INDEX(Lang!$B$68:$B$71,$M123))</f>
        <v/>
      </c>
      <c r="M123">
        <f>IF(NOT(AND(ISNUMBER($E123),ISNUMBER($F123))),0,IF(N($G123)&gt;=1,1,IF($F123&lt;Calc!$B$2,4,IF(OR($E123&lt;=Calc!$B$2,N($G123)&gt;0),2,3))))</f>
        <v/>
      </c>
      <c r="N123">
        <f>IF(NOT(AND(ISNUMBER($E123),ISNUMBER($F123))),0,IF(Calc!$B$2&lt;$E123,0,IF(Calc!$B$2&gt;=$F123,1,(Calc!$B$2-$E123+1)/K123)))</f>
        <v/>
      </c>
      <c r="O123">
        <f>K123*MIN(1,N($G123))</f>
        <v/>
      </c>
      <c r="P123">
        <f>K123*N123</f>
        <v/>
      </c>
      <c r="Q123">
        <f>IF($B123="",0,IFERROR(MATCH($B123,Settings!$D$14:$D$21,0),0))</f>
        <v/>
      </c>
      <c r="R123">
        <f>IF($M123=4,Calc!$B$2-$F123,0)</f>
        <v/>
      </c>
      <c r="S123">
        <f>IF(AND($M123&gt;1,$M123&lt;4,N($F123)&gt;=Calc!$B$2),$F123,99999)</f>
        <v/>
      </c>
    </row>
    <row r="124">
      <c r="A124" s="67" t="n"/>
      <c r="B124" s="68" t="n"/>
      <c r="C124" s="68" t="n"/>
      <c r="D124" s="68" t="n"/>
      <c r="E124" s="69" t="n"/>
      <c r="F124" s="69" t="n"/>
      <c r="G124" s="70" t="n"/>
      <c r="H124" s="71" t="n"/>
      <c r="I124" s="71" t="n"/>
      <c r="J124" s="67" t="n"/>
      <c r="K124" s="72">
        <f>IF(AND(ISNUMBER($E124),ISNUMBER($F124)),MAX(1,$F124-$E124+1),0)</f>
        <v/>
      </c>
      <c r="L124" s="73">
        <f>IF($M124=0,"",INDEX(Lang!$B$68:$B$71,$M124))</f>
        <v/>
      </c>
      <c r="M124">
        <f>IF(NOT(AND(ISNUMBER($E124),ISNUMBER($F124))),0,IF(N($G124)&gt;=1,1,IF($F124&lt;Calc!$B$2,4,IF(OR($E124&lt;=Calc!$B$2,N($G124)&gt;0),2,3))))</f>
        <v/>
      </c>
      <c r="N124">
        <f>IF(NOT(AND(ISNUMBER($E124),ISNUMBER($F124))),0,IF(Calc!$B$2&lt;$E124,0,IF(Calc!$B$2&gt;=$F124,1,(Calc!$B$2-$E124+1)/K124)))</f>
        <v/>
      </c>
      <c r="O124">
        <f>K124*MIN(1,N($G124))</f>
        <v/>
      </c>
      <c r="P124">
        <f>K124*N124</f>
        <v/>
      </c>
      <c r="Q124">
        <f>IF($B124="",0,IFERROR(MATCH($B124,Settings!$D$14:$D$21,0),0))</f>
        <v/>
      </c>
      <c r="R124">
        <f>IF($M124=4,Calc!$B$2-$F124,0)</f>
        <v/>
      </c>
      <c r="S124">
        <f>IF(AND($M124&gt;1,$M124&lt;4,N($F124)&gt;=Calc!$B$2),$F124,99999)</f>
        <v/>
      </c>
    </row>
    <row r="125">
      <c r="A125" s="67" t="n"/>
      <c r="B125" s="68" t="n"/>
      <c r="C125" s="68" t="n"/>
      <c r="D125" s="68" t="n"/>
      <c r="E125" s="69" t="n"/>
      <c r="F125" s="69" t="n"/>
      <c r="G125" s="70" t="n"/>
      <c r="H125" s="71" t="n"/>
      <c r="I125" s="71" t="n"/>
      <c r="J125" s="67" t="n"/>
      <c r="K125" s="72">
        <f>IF(AND(ISNUMBER($E125),ISNUMBER($F125)),MAX(1,$F125-$E125+1),0)</f>
        <v/>
      </c>
      <c r="L125" s="73">
        <f>IF($M125=0,"",INDEX(Lang!$B$68:$B$71,$M125))</f>
        <v/>
      </c>
      <c r="M125">
        <f>IF(NOT(AND(ISNUMBER($E125),ISNUMBER($F125))),0,IF(N($G125)&gt;=1,1,IF($F125&lt;Calc!$B$2,4,IF(OR($E125&lt;=Calc!$B$2,N($G125)&gt;0),2,3))))</f>
        <v/>
      </c>
      <c r="N125">
        <f>IF(NOT(AND(ISNUMBER($E125),ISNUMBER($F125))),0,IF(Calc!$B$2&lt;$E125,0,IF(Calc!$B$2&gt;=$F125,1,(Calc!$B$2-$E125+1)/K125)))</f>
        <v/>
      </c>
      <c r="O125">
        <f>K125*MIN(1,N($G125))</f>
        <v/>
      </c>
      <c r="P125">
        <f>K125*N125</f>
        <v/>
      </c>
      <c r="Q125">
        <f>IF($B125="",0,IFERROR(MATCH($B125,Settings!$D$14:$D$21,0),0))</f>
        <v/>
      </c>
      <c r="R125">
        <f>IF($M125=4,Calc!$B$2-$F125,0)</f>
        <v/>
      </c>
      <c r="S125">
        <f>IF(AND($M125&gt;1,$M125&lt;4,N($F125)&gt;=Calc!$B$2),$F125,99999)</f>
        <v/>
      </c>
    </row>
    <row r="126">
      <c r="A126" s="67" t="n"/>
      <c r="B126" s="68" t="n"/>
      <c r="C126" s="68" t="n"/>
      <c r="D126" s="68" t="n"/>
      <c r="E126" s="69" t="n"/>
      <c r="F126" s="69" t="n"/>
      <c r="G126" s="70" t="n"/>
      <c r="H126" s="71" t="n"/>
      <c r="I126" s="71" t="n"/>
      <c r="J126" s="67" t="n"/>
      <c r="K126" s="72">
        <f>IF(AND(ISNUMBER($E126),ISNUMBER($F126)),MAX(1,$F126-$E126+1),0)</f>
        <v/>
      </c>
      <c r="L126" s="73">
        <f>IF($M126=0,"",INDEX(Lang!$B$68:$B$71,$M126))</f>
        <v/>
      </c>
      <c r="M126">
        <f>IF(NOT(AND(ISNUMBER($E126),ISNUMBER($F126))),0,IF(N($G126)&gt;=1,1,IF($F126&lt;Calc!$B$2,4,IF(OR($E126&lt;=Calc!$B$2,N($G126)&gt;0),2,3))))</f>
        <v/>
      </c>
      <c r="N126">
        <f>IF(NOT(AND(ISNUMBER($E126),ISNUMBER($F126))),0,IF(Calc!$B$2&lt;$E126,0,IF(Calc!$B$2&gt;=$F126,1,(Calc!$B$2-$E126+1)/K126)))</f>
        <v/>
      </c>
      <c r="O126">
        <f>K126*MIN(1,N($G126))</f>
        <v/>
      </c>
      <c r="P126">
        <f>K126*N126</f>
        <v/>
      </c>
      <c r="Q126">
        <f>IF($B126="",0,IFERROR(MATCH($B126,Settings!$D$14:$D$21,0),0))</f>
        <v/>
      </c>
      <c r="R126">
        <f>IF($M126=4,Calc!$B$2-$F126,0)</f>
        <v/>
      </c>
      <c r="S126">
        <f>IF(AND($M126&gt;1,$M126&lt;4,N($F126)&gt;=Calc!$B$2),$F126,99999)</f>
        <v/>
      </c>
    </row>
    <row r="127">
      <c r="A127" s="67" t="n"/>
      <c r="B127" s="68" t="n"/>
      <c r="C127" s="68" t="n"/>
      <c r="D127" s="68" t="n"/>
      <c r="E127" s="69" t="n"/>
      <c r="F127" s="69" t="n"/>
      <c r="G127" s="70" t="n"/>
      <c r="H127" s="71" t="n"/>
      <c r="I127" s="71" t="n"/>
      <c r="J127" s="67" t="n"/>
      <c r="K127" s="72">
        <f>IF(AND(ISNUMBER($E127),ISNUMBER($F127)),MAX(1,$F127-$E127+1),0)</f>
        <v/>
      </c>
      <c r="L127" s="73">
        <f>IF($M127=0,"",INDEX(Lang!$B$68:$B$71,$M127))</f>
        <v/>
      </c>
      <c r="M127">
        <f>IF(NOT(AND(ISNUMBER($E127),ISNUMBER($F127))),0,IF(N($G127)&gt;=1,1,IF($F127&lt;Calc!$B$2,4,IF(OR($E127&lt;=Calc!$B$2,N($G127)&gt;0),2,3))))</f>
        <v/>
      </c>
      <c r="N127">
        <f>IF(NOT(AND(ISNUMBER($E127),ISNUMBER($F127))),0,IF(Calc!$B$2&lt;$E127,0,IF(Calc!$B$2&gt;=$F127,1,(Calc!$B$2-$E127+1)/K127)))</f>
        <v/>
      </c>
      <c r="O127">
        <f>K127*MIN(1,N($G127))</f>
        <v/>
      </c>
      <c r="P127">
        <f>K127*N127</f>
        <v/>
      </c>
      <c r="Q127">
        <f>IF($B127="",0,IFERROR(MATCH($B127,Settings!$D$14:$D$21,0),0))</f>
        <v/>
      </c>
      <c r="R127">
        <f>IF($M127=4,Calc!$B$2-$F127,0)</f>
        <v/>
      </c>
      <c r="S127">
        <f>IF(AND($M127&gt;1,$M127&lt;4,N($F127)&gt;=Calc!$B$2),$F127,99999)</f>
        <v/>
      </c>
    </row>
    <row r="128">
      <c r="A128" s="67" t="n"/>
      <c r="B128" s="68" t="n"/>
      <c r="C128" s="68" t="n"/>
      <c r="D128" s="68" t="n"/>
      <c r="E128" s="69" t="n"/>
      <c r="F128" s="69" t="n"/>
      <c r="G128" s="70" t="n"/>
      <c r="H128" s="71" t="n"/>
      <c r="I128" s="71" t="n"/>
      <c r="J128" s="67" t="n"/>
      <c r="K128" s="72">
        <f>IF(AND(ISNUMBER($E128),ISNUMBER($F128)),MAX(1,$F128-$E128+1),0)</f>
        <v/>
      </c>
      <c r="L128" s="73">
        <f>IF($M128=0,"",INDEX(Lang!$B$68:$B$71,$M128))</f>
        <v/>
      </c>
      <c r="M128">
        <f>IF(NOT(AND(ISNUMBER($E128),ISNUMBER($F128))),0,IF(N($G128)&gt;=1,1,IF($F128&lt;Calc!$B$2,4,IF(OR($E128&lt;=Calc!$B$2,N($G128)&gt;0),2,3))))</f>
        <v/>
      </c>
      <c r="N128">
        <f>IF(NOT(AND(ISNUMBER($E128),ISNUMBER($F128))),0,IF(Calc!$B$2&lt;$E128,0,IF(Calc!$B$2&gt;=$F128,1,(Calc!$B$2-$E128+1)/K128)))</f>
        <v/>
      </c>
      <c r="O128">
        <f>K128*MIN(1,N($G128))</f>
        <v/>
      </c>
      <c r="P128">
        <f>K128*N128</f>
        <v/>
      </c>
      <c r="Q128">
        <f>IF($B128="",0,IFERROR(MATCH($B128,Settings!$D$14:$D$21,0),0))</f>
        <v/>
      </c>
      <c r="R128">
        <f>IF($M128=4,Calc!$B$2-$F128,0)</f>
        <v/>
      </c>
      <c r="S128">
        <f>IF(AND($M128&gt;1,$M128&lt;4,N($F128)&gt;=Calc!$B$2),$F128,99999)</f>
        <v/>
      </c>
    </row>
    <row r="129">
      <c r="A129" s="67" t="n"/>
      <c r="B129" s="68" t="n"/>
      <c r="C129" s="68" t="n"/>
      <c r="D129" s="68" t="n"/>
      <c r="E129" s="69" t="n"/>
      <c r="F129" s="69" t="n"/>
      <c r="G129" s="70" t="n"/>
      <c r="H129" s="71" t="n"/>
      <c r="I129" s="71" t="n"/>
      <c r="J129" s="67" t="n"/>
      <c r="K129" s="72">
        <f>IF(AND(ISNUMBER($E129),ISNUMBER($F129)),MAX(1,$F129-$E129+1),0)</f>
        <v/>
      </c>
      <c r="L129" s="73">
        <f>IF($M129=0,"",INDEX(Lang!$B$68:$B$71,$M129))</f>
        <v/>
      </c>
      <c r="M129">
        <f>IF(NOT(AND(ISNUMBER($E129),ISNUMBER($F129))),0,IF(N($G129)&gt;=1,1,IF($F129&lt;Calc!$B$2,4,IF(OR($E129&lt;=Calc!$B$2,N($G129)&gt;0),2,3))))</f>
        <v/>
      </c>
      <c r="N129">
        <f>IF(NOT(AND(ISNUMBER($E129),ISNUMBER($F129))),0,IF(Calc!$B$2&lt;$E129,0,IF(Calc!$B$2&gt;=$F129,1,(Calc!$B$2-$E129+1)/K129)))</f>
        <v/>
      </c>
      <c r="O129">
        <f>K129*MIN(1,N($G129))</f>
        <v/>
      </c>
      <c r="P129">
        <f>K129*N129</f>
        <v/>
      </c>
      <c r="Q129">
        <f>IF($B129="",0,IFERROR(MATCH($B129,Settings!$D$14:$D$21,0),0))</f>
        <v/>
      </c>
      <c r="R129">
        <f>IF($M129=4,Calc!$B$2-$F129,0)</f>
        <v/>
      </c>
      <c r="S129">
        <f>IF(AND($M129&gt;1,$M129&lt;4,N($F129)&gt;=Calc!$B$2),$F129,99999)</f>
        <v/>
      </c>
    </row>
    <row r="130">
      <c r="A130" s="67" t="n"/>
      <c r="B130" s="68" t="n"/>
      <c r="C130" s="68" t="n"/>
      <c r="D130" s="68" t="n"/>
      <c r="E130" s="69" t="n"/>
      <c r="F130" s="69" t="n"/>
      <c r="G130" s="70" t="n"/>
      <c r="H130" s="71" t="n"/>
      <c r="I130" s="71" t="n"/>
      <c r="J130" s="67" t="n"/>
      <c r="K130" s="72">
        <f>IF(AND(ISNUMBER($E130),ISNUMBER($F130)),MAX(1,$F130-$E130+1),0)</f>
        <v/>
      </c>
      <c r="L130" s="73">
        <f>IF($M130=0,"",INDEX(Lang!$B$68:$B$71,$M130))</f>
        <v/>
      </c>
      <c r="M130">
        <f>IF(NOT(AND(ISNUMBER($E130),ISNUMBER($F130))),0,IF(N($G130)&gt;=1,1,IF($F130&lt;Calc!$B$2,4,IF(OR($E130&lt;=Calc!$B$2,N($G130)&gt;0),2,3))))</f>
        <v/>
      </c>
      <c r="N130">
        <f>IF(NOT(AND(ISNUMBER($E130),ISNUMBER($F130))),0,IF(Calc!$B$2&lt;$E130,0,IF(Calc!$B$2&gt;=$F130,1,(Calc!$B$2-$E130+1)/K130)))</f>
        <v/>
      </c>
      <c r="O130">
        <f>K130*MIN(1,N($G130))</f>
        <v/>
      </c>
      <c r="P130">
        <f>K130*N130</f>
        <v/>
      </c>
      <c r="Q130">
        <f>IF($B130="",0,IFERROR(MATCH($B130,Settings!$D$14:$D$21,0),0))</f>
        <v/>
      </c>
      <c r="R130">
        <f>IF($M130=4,Calc!$B$2-$F130,0)</f>
        <v/>
      </c>
      <c r="S130">
        <f>IF(AND($M130&gt;1,$M130&lt;4,N($F130)&gt;=Calc!$B$2),$F130,99999)</f>
        <v/>
      </c>
    </row>
    <row r="131">
      <c r="A131" s="67" t="n"/>
      <c r="B131" s="68" t="n"/>
      <c r="C131" s="68" t="n"/>
      <c r="D131" s="68" t="n"/>
      <c r="E131" s="69" t="n"/>
      <c r="F131" s="69" t="n"/>
      <c r="G131" s="70" t="n"/>
      <c r="H131" s="71" t="n"/>
      <c r="I131" s="71" t="n"/>
      <c r="J131" s="67" t="n"/>
      <c r="K131" s="72">
        <f>IF(AND(ISNUMBER($E131),ISNUMBER($F131)),MAX(1,$F131-$E131+1),0)</f>
        <v/>
      </c>
      <c r="L131" s="73">
        <f>IF($M131=0,"",INDEX(Lang!$B$68:$B$71,$M131))</f>
        <v/>
      </c>
      <c r="M131">
        <f>IF(NOT(AND(ISNUMBER($E131),ISNUMBER($F131))),0,IF(N($G131)&gt;=1,1,IF($F131&lt;Calc!$B$2,4,IF(OR($E131&lt;=Calc!$B$2,N($G131)&gt;0),2,3))))</f>
        <v/>
      </c>
      <c r="N131">
        <f>IF(NOT(AND(ISNUMBER($E131),ISNUMBER($F131))),0,IF(Calc!$B$2&lt;$E131,0,IF(Calc!$B$2&gt;=$F131,1,(Calc!$B$2-$E131+1)/K131)))</f>
        <v/>
      </c>
      <c r="O131">
        <f>K131*MIN(1,N($G131))</f>
        <v/>
      </c>
      <c r="P131">
        <f>K131*N131</f>
        <v/>
      </c>
      <c r="Q131">
        <f>IF($B131="",0,IFERROR(MATCH($B131,Settings!$D$14:$D$21,0),0))</f>
        <v/>
      </c>
      <c r="R131">
        <f>IF($M131=4,Calc!$B$2-$F131,0)</f>
        <v/>
      </c>
      <c r="S131">
        <f>IF(AND($M131&gt;1,$M131&lt;4,N($F131)&gt;=Calc!$B$2),$F131,99999)</f>
        <v/>
      </c>
    </row>
    <row r="132">
      <c r="A132" s="67" t="n"/>
      <c r="B132" s="68" t="n"/>
      <c r="C132" s="68" t="n"/>
      <c r="D132" s="68" t="n"/>
      <c r="E132" s="69" t="n"/>
      <c r="F132" s="69" t="n"/>
      <c r="G132" s="70" t="n"/>
      <c r="H132" s="71" t="n"/>
      <c r="I132" s="71" t="n"/>
      <c r="J132" s="67" t="n"/>
      <c r="K132" s="72">
        <f>IF(AND(ISNUMBER($E132),ISNUMBER($F132)),MAX(1,$F132-$E132+1),0)</f>
        <v/>
      </c>
      <c r="L132" s="73">
        <f>IF($M132=0,"",INDEX(Lang!$B$68:$B$71,$M132))</f>
        <v/>
      </c>
      <c r="M132">
        <f>IF(NOT(AND(ISNUMBER($E132),ISNUMBER($F132))),0,IF(N($G132)&gt;=1,1,IF($F132&lt;Calc!$B$2,4,IF(OR($E132&lt;=Calc!$B$2,N($G132)&gt;0),2,3))))</f>
        <v/>
      </c>
      <c r="N132">
        <f>IF(NOT(AND(ISNUMBER($E132),ISNUMBER($F132))),0,IF(Calc!$B$2&lt;$E132,0,IF(Calc!$B$2&gt;=$F132,1,(Calc!$B$2-$E132+1)/K132)))</f>
        <v/>
      </c>
      <c r="O132">
        <f>K132*MIN(1,N($G132))</f>
        <v/>
      </c>
      <c r="P132">
        <f>K132*N132</f>
        <v/>
      </c>
      <c r="Q132">
        <f>IF($B132="",0,IFERROR(MATCH($B132,Settings!$D$14:$D$21,0),0))</f>
        <v/>
      </c>
      <c r="R132">
        <f>IF($M132=4,Calc!$B$2-$F132,0)</f>
        <v/>
      </c>
      <c r="S132">
        <f>IF(AND($M132&gt;1,$M132&lt;4,N($F132)&gt;=Calc!$B$2),$F132,99999)</f>
        <v/>
      </c>
    </row>
    <row r="133">
      <c r="A133" s="67" t="n"/>
      <c r="B133" s="68" t="n"/>
      <c r="C133" s="68" t="n"/>
      <c r="D133" s="68" t="n"/>
      <c r="E133" s="69" t="n"/>
      <c r="F133" s="69" t="n"/>
      <c r="G133" s="70" t="n"/>
      <c r="H133" s="71" t="n"/>
      <c r="I133" s="71" t="n"/>
      <c r="J133" s="67" t="n"/>
      <c r="K133" s="72">
        <f>IF(AND(ISNUMBER($E133),ISNUMBER($F133)),MAX(1,$F133-$E133+1),0)</f>
        <v/>
      </c>
      <c r="L133" s="73">
        <f>IF($M133=0,"",INDEX(Lang!$B$68:$B$71,$M133))</f>
        <v/>
      </c>
      <c r="M133">
        <f>IF(NOT(AND(ISNUMBER($E133),ISNUMBER($F133))),0,IF(N($G133)&gt;=1,1,IF($F133&lt;Calc!$B$2,4,IF(OR($E133&lt;=Calc!$B$2,N($G133)&gt;0),2,3))))</f>
        <v/>
      </c>
      <c r="N133">
        <f>IF(NOT(AND(ISNUMBER($E133),ISNUMBER($F133))),0,IF(Calc!$B$2&lt;$E133,0,IF(Calc!$B$2&gt;=$F133,1,(Calc!$B$2-$E133+1)/K133)))</f>
        <v/>
      </c>
      <c r="O133">
        <f>K133*MIN(1,N($G133))</f>
        <v/>
      </c>
      <c r="P133">
        <f>K133*N133</f>
        <v/>
      </c>
      <c r="Q133">
        <f>IF($B133="",0,IFERROR(MATCH($B133,Settings!$D$14:$D$21,0),0))</f>
        <v/>
      </c>
      <c r="R133">
        <f>IF($M133=4,Calc!$B$2-$F133,0)</f>
        <v/>
      </c>
      <c r="S133">
        <f>IF(AND($M133&gt;1,$M133&lt;4,N($F133)&gt;=Calc!$B$2),$F133,99999)</f>
        <v/>
      </c>
    </row>
    <row r="134">
      <c r="A134" s="67" t="n"/>
      <c r="B134" s="68" t="n"/>
      <c r="C134" s="68" t="n"/>
      <c r="D134" s="68" t="n"/>
      <c r="E134" s="69" t="n"/>
      <c r="F134" s="69" t="n"/>
      <c r="G134" s="70" t="n"/>
      <c r="H134" s="71" t="n"/>
      <c r="I134" s="71" t="n"/>
      <c r="J134" s="67" t="n"/>
      <c r="K134" s="72">
        <f>IF(AND(ISNUMBER($E134),ISNUMBER($F134)),MAX(1,$F134-$E134+1),0)</f>
        <v/>
      </c>
      <c r="L134" s="73">
        <f>IF($M134=0,"",INDEX(Lang!$B$68:$B$71,$M134))</f>
        <v/>
      </c>
      <c r="M134">
        <f>IF(NOT(AND(ISNUMBER($E134),ISNUMBER($F134))),0,IF(N($G134)&gt;=1,1,IF($F134&lt;Calc!$B$2,4,IF(OR($E134&lt;=Calc!$B$2,N($G134)&gt;0),2,3))))</f>
        <v/>
      </c>
      <c r="N134">
        <f>IF(NOT(AND(ISNUMBER($E134),ISNUMBER($F134))),0,IF(Calc!$B$2&lt;$E134,0,IF(Calc!$B$2&gt;=$F134,1,(Calc!$B$2-$E134+1)/K134)))</f>
        <v/>
      </c>
      <c r="O134">
        <f>K134*MIN(1,N($G134))</f>
        <v/>
      </c>
      <c r="P134">
        <f>K134*N134</f>
        <v/>
      </c>
      <c r="Q134">
        <f>IF($B134="",0,IFERROR(MATCH($B134,Settings!$D$14:$D$21,0),0))</f>
        <v/>
      </c>
      <c r="R134">
        <f>IF($M134=4,Calc!$B$2-$F134,0)</f>
        <v/>
      </c>
      <c r="S134">
        <f>IF(AND($M134&gt;1,$M134&lt;4,N($F134)&gt;=Calc!$B$2),$F134,99999)</f>
        <v/>
      </c>
    </row>
    <row r="135">
      <c r="A135" s="67" t="n"/>
      <c r="B135" s="68" t="n"/>
      <c r="C135" s="68" t="n"/>
      <c r="D135" s="68" t="n"/>
      <c r="E135" s="69" t="n"/>
      <c r="F135" s="69" t="n"/>
      <c r="G135" s="70" t="n"/>
      <c r="H135" s="71" t="n"/>
      <c r="I135" s="71" t="n"/>
      <c r="J135" s="67" t="n"/>
      <c r="K135" s="72">
        <f>IF(AND(ISNUMBER($E135),ISNUMBER($F135)),MAX(1,$F135-$E135+1),0)</f>
        <v/>
      </c>
      <c r="L135" s="73">
        <f>IF($M135=0,"",INDEX(Lang!$B$68:$B$71,$M135))</f>
        <v/>
      </c>
      <c r="M135">
        <f>IF(NOT(AND(ISNUMBER($E135),ISNUMBER($F135))),0,IF(N($G135)&gt;=1,1,IF($F135&lt;Calc!$B$2,4,IF(OR($E135&lt;=Calc!$B$2,N($G135)&gt;0),2,3))))</f>
        <v/>
      </c>
      <c r="N135">
        <f>IF(NOT(AND(ISNUMBER($E135),ISNUMBER($F135))),0,IF(Calc!$B$2&lt;$E135,0,IF(Calc!$B$2&gt;=$F135,1,(Calc!$B$2-$E135+1)/K135)))</f>
        <v/>
      </c>
      <c r="O135">
        <f>K135*MIN(1,N($G135))</f>
        <v/>
      </c>
      <c r="P135">
        <f>K135*N135</f>
        <v/>
      </c>
      <c r="Q135">
        <f>IF($B135="",0,IFERROR(MATCH($B135,Settings!$D$14:$D$21,0),0))</f>
        <v/>
      </c>
      <c r="R135">
        <f>IF($M135=4,Calc!$B$2-$F135,0)</f>
        <v/>
      </c>
      <c r="S135">
        <f>IF(AND($M135&gt;1,$M135&lt;4,N($F135)&gt;=Calc!$B$2),$F135,99999)</f>
        <v/>
      </c>
    </row>
    <row r="136">
      <c r="A136" s="67" t="n"/>
      <c r="B136" s="68" t="n"/>
      <c r="C136" s="68" t="n"/>
      <c r="D136" s="68" t="n"/>
      <c r="E136" s="69" t="n"/>
      <c r="F136" s="69" t="n"/>
      <c r="G136" s="70" t="n"/>
      <c r="H136" s="71" t="n"/>
      <c r="I136" s="71" t="n"/>
      <c r="J136" s="67" t="n"/>
      <c r="K136" s="72">
        <f>IF(AND(ISNUMBER($E136),ISNUMBER($F136)),MAX(1,$F136-$E136+1),0)</f>
        <v/>
      </c>
      <c r="L136" s="73">
        <f>IF($M136=0,"",INDEX(Lang!$B$68:$B$71,$M136))</f>
        <v/>
      </c>
      <c r="M136">
        <f>IF(NOT(AND(ISNUMBER($E136),ISNUMBER($F136))),0,IF(N($G136)&gt;=1,1,IF($F136&lt;Calc!$B$2,4,IF(OR($E136&lt;=Calc!$B$2,N($G136)&gt;0),2,3))))</f>
        <v/>
      </c>
      <c r="N136">
        <f>IF(NOT(AND(ISNUMBER($E136),ISNUMBER($F136))),0,IF(Calc!$B$2&lt;$E136,0,IF(Calc!$B$2&gt;=$F136,1,(Calc!$B$2-$E136+1)/K136)))</f>
        <v/>
      </c>
      <c r="O136">
        <f>K136*MIN(1,N($G136))</f>
        <v/>
      </c>
      <c r="P136">
        <f>K136*N136</f>
        <v/>
      </c>
      <c r="Q136">
        <f>IF($B136="",0,IFERROR(MATCH($B136,Settings!$D$14:$D$21,0),0))</f>
        <v/>
      </c>
      <c r="R136">
        <f>IF($M136=4,Calc!$B$2-$F136,0)</f>
        <v/>
      </c>
      <c r="S136">
        <f>IF(AND($M136&gt;1,$M136&lt;4,N($F136)&gt;=Calc!$B$2),$F136,99999)</f>
        <v/>
      </c>
    </row>
    <row r="137">
      <c r="A137" s="67" t="n"/>
      <c r="B137" s="68" t="n"/>
      <c r="C137" s="68" t="n"/>
      <c r="D137" s="68" t="n"/>
      <c r="E137" s="69" t="n"/>
      <c r="F137" s="69" t="n"/>
      <c r="G137" s="70" t="n"/>
      <c r="H137" s="71" t="n"/>
      <c r="I137" s="71" t="n"/>
      <c r="J137" s="67" t="n"/>
      <c r="K137" s="72">
        <f>IF(AND(ISNUMBER($E137),ISNUMBER($F137)),MAX(1,$F137-$E137+1),0)</f>
        <v/>
      </c>
      <c r="L137" s="73">
        <f>IF($M137=0,"",INDEX(Lang!$B$68:$B$71,$M137))</f>
        <v/>
      </c>
      <c r="M137">
        <f>IF(NOT(AND(ISNUMBER($E137),ISNUMBER($F137))),0,IF(N($G137)&gt;=1,1,IF($F137&lt;Calc!$B$2,4,IF(OR($E137&lt;=Calc!$B$2,N($G137)&gt;0),2,3))))</f>
        <v/>
      </c>
      <c r="N137">
        <f>IF(NOT(AND(ISNUMBER($E137),ISNUMBER($F137))),0,IF(Calc!$B$2&lt;$E137,0,IF(Calc!$B$2&gt;=$F137,1,(Calc!$B$2-$E137+1)/K137)))</f>
        <v/>
      </c>
      <c r="O137">
        <f>K137*MIN(1,N($G137))</f>
        <v/>
      </c>
      <c r="P137">
        <f>K137*N137</f>
        <v/>
      </c>
      <c r="Q137">
        <f>IF($B137="",0,IFERROR(MATCH($B137,Settings!$D$14:$D$21,0),0))</f>
        <v/>
      </c>
      <c r="R137">
        <f>IF($M137=4,Calc!$B$2-$F137,0)</f>
        <v/>
      </c>
      <c r="S137">
        <f>IF(AND($M137&gt;1,$M137&lt;4,N($F137)&gt;=Calc!$B$2),$F137,99999)</f>
        <v/>
      </c>
    </row>
    <row r="138">
      <c r="A138" s="67" t="n"/>
      <c r="B138" s="68" t="n"/>
      <c r="C138" s="68" t="n"/>
      <c r="D138" s="68" t="n"/>
      <c r="E138" s="69" t="n"/>
      <c r="F138" s="69" t="n"/>
      <c r="G138" s="70" t="n"/>
      <c r="H138" s="71" t="n"/>
      <c r="I138" s="71" t="n"/>
      <c r="J138" s="67" t="n"/>
      <c r="K138" s="72">
        <f>IF(AND(ISNUMBER($E138),ISNUMBER($F138)),MAX(1,$F138-$E138+1),0)</f>
        <v/>
      </c>
      <c r="L138" s="73">
        <f>IF($M138=0,"",INDEX(Lang!$B$68:$B$71,$M138))</f>
        <v/>
      </c>
      <c r="M138">
        <f>IF(NOT(AND(ISNUMBER($E138),ISNUMBER($F138))),0,IF(N($G138)&gt;=1,1,IF($F138&lt;Calc!$B$2,4,IF(OR($E138&lt;=Calc!$B$2,N($G138)&gt;0),2,3))))</f>
        <v/>
      </c>
      <c r="N138">
        <f>IF(NOT(AND(ISNUMBER($E138),ISNUMBER($F138))),0,IF(Calc!$B$2&lt;$E138,0,IF(Calc!$B$2&gt;=$F138,1,(Calc!$B$2-$E138+1)/K138)))</f>
        <v/>
      </c>
      <c r="O138">
        <f>K138*MIN(1,N($G138))</f>
        <v/>
      </c>
      <c r="P138">
        <f>K138*N138</f>
        <v/>
      </c>
      <c r="Q138">
        <f>IF($B138="",0,IFERROR(MATCH($B138,Settings!$D$14:$D$21,0),0))</f>
        <v/>
      </c>
      <c r="R138">
        <f>IF($M138=4,Calc!$B$2-$F138,0)</f>
        <v/>
      </c>
      <c r="S138">
        <f>IF(AND($M138&gt;1,$M138&lt;4,N($F138)&gt;=Calc!$B$2),$F138,99999)</f>
        <v/>
      </c>
    </row>
    <row r="139">
      <c r="A139" s="67" t="n"/>
      <c r="B139" s="68" t="n"/>
      <c r="C139" s="68" t="n"/>
      <c r="D139" s="68" t="n"/>
      <c r="E139" s="69" t="n"/>
      <c r="F139" s="69" t="n"/>
      <c r="G139" s="70" t="n"/>
      <c r="H139" s="71" t="n"/>
      <c r="I139" s="71" t="n"/>
      <c r="J139" s="67" t="n"/>
      <c r="K139" s="72">
        <f>IF(AND(ISNUMBER($E139),ISNUMBER($F139)),MAX(1,$F139-$E139+1),0)</f>
        <v/>
      </c>
      <c r="L139" s="73">
        <f>IF($M139=0,"",INDEX(Lang!$B$68:$B$71,$M139))</f>
        <v/>
      </c>
      <c r="M139">
        <f>IF(NOT(AND(ISNUMBER($E139),ISNUMBER($F139))),0,IF(N($G139)&gt;=1,1,IF($F139&lt;Calc!$B$2,4,IF(OR($E139&lt;=Calc!$B$2,N($G139)&gt;0),2,3))))</f>
        <v/>
      </c>
      <c r="N139">
        <f>IF(NOT(AND(ISNUMBER($E139),ISNUMBER($F139))),0,IF(Calc!$B$2&lt;$E139,0,IF(Calc!$B$2&gt;=$F139,1,(Calc!$B$2-$E139+1)/K139)))</f>
        <v/>
      </c>
      <c r="O139">
        <f>K139*MIN(1,N($G139))</f>
        <v/>
      </c>
      <c r="P139">
        <f>K139*N139</f>
        <v/>
      </c>
      <c r="Q139">
        <f>IF($B139="",0,IFERROR(MATCH($B139,Settings!$D$14:$D$21,0),0))</f>
        <v/>
      </c>
      <c r="R139">
        <f>IF($M139=4,Calc!$B$2-$F139,0)</f>
        <v/>
      </c>
      <c r="S139">
        <f>IF(AND($M139&gt;1,$M139&lt;4,N($F139)&gt;=Calc!$B$2),$F139,99999)</f>
        <v/>
      </c>
    </row>
    <row r="140">
      <c r="A140" s="67" t="n"/>
      <c r="B140" s="68" t="n"/>
      <c r="C140" s="68" t="n"/>
      <c r="D140" s="68" t="n"/>
      <c r="E140" s="69" t="n"/>
      <c r="F140" s="69" t="n"/>
      <c r="G140" s="70" t="n"/>
      <c r="H140" s="71" t="n"/>
      <c r="I140" s="71" t="n"/>
      <c r="J140" s="67" t="n"/>
      <c r="K140" s="72">
        <f>IF(AND(ISNUMBER($E140),ISNUMBER($F140)),MAX(1,$F140-$E140+1),0)</f>
        <v/>
      </c>
      <c r="L140" s="73">
        <f>IF($M140=0,"",INDEX(Lang!$B$68:$B$71,$M140))</f>
        <v/>
      </c>
      <c r="M140">
        <f>IF(NOT(AND(ISNUMBER($E140),ISNUMBER($F140))),0,IF(N($G140)&gt;=1,1,IF($F140&lt;Calc!$B$2,4,IF(OR($E140&lt;=Calc!$B$2,N($G140)&gt;0),2,3))))</f>
        <v/>
      </c>
      <c r="N140">
        <f>IF(NOT(AND(ISNUMBER($E140),ISNUMBER($F140))),0,IF(Calc!$B$2&lt;$E140,0,IF(Calc!$B$2&gt;=$F140,1,(Calc!$B$2-$E140+1)/K140)))</f>
        <v/>
      </c>
      <c r="O140">
        <f>K140*MIN(1,N($G140))</f>
        <v/>
      </c>
      <c r="P140">
        <f>K140*N140</f>
        <v/>
      </c>
      <c r="Q140">
        <f>IF($B140="",0,IFERROR(MATCH($B140,Settings!$D$14:$D$21,0),0))</f>
        <v/>
      </c>
      <c r="R140">
        <f>IF($M140=4,Calc!$B$2-$F140,0)</f>
        <v/>
      </c>
      <c r="S140">
        <f>IF(AND($M140&gt;1,$M140&lt;4,N($F140)&gt;=Calc!$B$2),$F140,99999)</f>
        <v/>
      </c>
    </row>
    <row r="141">
      <c r="A141" s="67" t="n"/>
      <c r="B141" s="68" t="n"/>
      <c r="C141" s="68" t="n"/>
      <c r="D141" s="68" t="n"/>
      <c r="E141" s="69" t="n"/>
      <c r="F141" s="69" t="n"/>
      <c r="G141" s="70" t="n"/>
      <c r="H141" s="71" t="n"/>
      <c r="I141" s="71" t="n"/>
      <c r="J141" s="67" t="n"/>
      <c r="K141" s="72">
        <f>IF(AND(ISNUMBER($E141),ISNUMBER($F141)),MAX(1,$F141-$E141+1),0)</f>
        <v/>
      </c>
      <c r="L141" s="73">
        <f>IF($M141=0,"",INDEX(Lang!$B$68:$B$71,$M141))</f>
        <v/>
      </c>
      <c r="M141">
        <f>IF(NOT(AND(ISNUMBER($E141),ISNUMBER($F141))),0,IF(N($G141)&gt;=1,1,IF($F141&lt;Calc!$B$2,4,IF(OR($E141&lt;=Calc!$B$2,N($G141)&gt;0),2,3))))</f>
        <v/>
      </c>
      <c r="N141">
        <f>IF(NOT(AND(ISNUMBER($E141),ISNUMBER($F141))),0,IF(Calc!$B$2&lt;$E141,0,IF(Calc!$B$2&gt;=$F141,1,(Calc!$B$2-$E141+1)/K141)))</f>
        <v/>
      </c>
      <c r="O141">
        <f>K141*MIN(1,N($G141))</f>
        <v/>
      </c>
      <c r="P141">
        <f>K141*N141</f>
        <v/>
      </c>
      <c r="Q141">
        <f>IF($B141="",0,IFERROR(MATCH($B141,Settings!$D$14:$D$21,0),0))</f>
        <v/>
      </c>
      <c r="R141">
        <f>IF($M141=4,Calc!$B$2-$F141,0)</f>
        <v/>
      </c>
      <c r="S141">
        <f>IF(AND($M141&gt;1,$M141&lt;4,N($F141)&gt;=Calc!$B$2),$F141,99999)</f>
        <v/>
      </c>
    </row>
    <row r="142">
      <c r="A142" s="67" t="n"/>
      <c r="B142" s="68" t="n"/>
      <c r="C142" s="68" t="n"/>
      <c r="D142" s="68" t="n"/>
      <c r="E142" s="69" t="n"/>
      <c r="F142" s="69" t="n"/>
      <c r="G142" s="70" t="n"/>
      <c r="H142" s="71" t="n"/>
      <c r="I142" s="71" t="n"/>
      <c r="J142" s="67" t="n"/>
      <c r="K142" s="72">
        <f>IF(AND(ISNUMBER($E142),ISNUMBER($F142)),MAX(1,$F142-$E142+1),0)</f>
        <v/>
      </c>
      <c r="L142" s="73">
        <f>IF($M142=0,"",INDEX(Lang!$B$68:$B$71,$M142))</f>
        <v/>
      </c>
      <c r="M142">
        <f>IF(NOT(AND(ISNUMBER($E142),ISNUMBER($F142))),0,IF(N($G142)&gt;=1,1,IF($F142&lt;Calc!$B$2,4,IF(OR($E142&lt;=Calc!$B$2,N($G142)&gt;0),2,3))))</f>
        <v/>
      </c>
      <c r="N142">
        <f>IF(NOT(AND(ISNUMBER($E142),ISNUMBER($F142))),0,IF(Calc!$B$2&lt;$E142,0,IF(Calc!$B$2&gt;=$F142,1,(Calc!$B$2-$E142+1)/K142)))</f>
        <v/>
      </c>
      <c r="O142">
        <f>K142*MIN(1,N($G142))</f>
        <v/>
      </c>
      <c r="P142">
        <f>K142*N142</f>
        <v/>
      </c>
      <c r="Q142">
        <f>IF($B142="",0,IFERROR(MATCH($B142,Settings!$D$14:$D$21,0),0))</f>
        <v/>
      </c>
      <c r="R142">
        <f>IF($M142=4,Calc!$B$2-$F142,0)</f>
        <v/>
      </c>
      <c r="S142">
        <f>IF(AND($M142&gt;1,$M142&lt;4,N($F142)&gt;=Calc!$B$2),$F142,99999)</f>
        <v/>
      </c>
    </row>
    <row r="143">
      <c r="A143" s="67" t="n"/>
      <c r="B143" s="68" t="n"/>
      <c r="C143" s="68" t="n"/>
      <c r="D143" s="68" t="n"/>
      <c r="E143" s="69" t="n"/>
      <c r="F143" s="69" t="n"/>
      <c r="G143" s="70" t="n"/>
      <c r="H143" s="71" t="n"/>
      <c r="I143" s="71" t="n"/>
      <c r="J143" s="67" t="n"/>
      <c r="K143" s="72">
        <f>IF(AND(ISNUMBER($E143),ISNUMBER($F143)),MAX(1,$F143-$E143+1),0)</f>
        <v/>
      </c>
      <c r="L143" s="73">
        <f>IF($M143=0,"",INDEX(Lang!$B$68:$B$71,$M143))</f>
        <v/>
      </c>
      <c r="M143">
        <f>IF(NOT(AND(ISNUMBER($E143),ISNUMBER($F143))),0,IF(N($G143)&gt;=1,1,IF($F143&lt;Calc!$B$2,4,IF(OR($E143&lt;=Calc!$B$2,N($G143)&gt;0),2,3))))</f>
        <v/>
      </c>
      <c r="N143">
        <f>IF(NOT(AND(ISNUMBER($E143),ISNUMBER($F143))),0,IF(Calc!$B$2&lt;$E143,0,IF(Calc!$B$2&gt;=$F143,1,(Calc!$B$2-$E143+1)/K143)))</f>
        <v/>
      </c>
      <c r="O143">
        <f>K143*MIN(1,N($G143))</f>
        <v/>
      </c>
      <c r="P143">
        <f>K143*N143</f>
        <v/>
      </c>
      <c r="Q143">
        <f>IF($B143="",0,IFERROR(MATCH($B143,Settings!$D$14:$D$21,0),0))</f>
        <v/>
      </c>
      <c r="R143">
        <f>IF($M143=4,Calc!$B$2-$F143,0)</f>
        <v/>
      </c>
      <c r="S143">
        <f>IF(AND($M143&gt;1,$M143&lt;4,N($F143)&gt;=Calc!$B$2),$F143,99999)</f>
        <v/>
      </c>
    </row>
    <row r="144">
      <c r="A144" s="67" t="n"/>
      <c r="B144" s="68" t="n"/>
      <c r="C144" s="68" t="n"/>
      <c r="D144" s="68" t="n"/>
      <c r="E144" s="69" t="n"/>
      <c r="F144" s="69" t="n"/>
      <c r="G144" s="70" t="n"/>
      <c r="H144" s="71" t="n"/>
      <c r="I144" s="71" t="n"/>
      <c r="J144" s="67" t="n"/>
      <c r="K144" s="72">
        <f>IF(AND(ISNUMBER($E144),ISNUMBER($F144)),MAX(1,$F144-$E144+1),0)</f>
        <v/>
      </c>
      <c r="L144" s="73">
        <f>IF($M144=0,"",INDEX(Lang!$B$68:$B$71,$M144))</f>
        <v/>
      </c>
      <c r="M144">
        <f>IF(NOT(AND(ISNUMBER($E144),ISNUMBER($F144))),0,IF(N($G144)&gt;=1,1,IF($F144&lt;Calc!$B$2,4,IF(OR($E144&lt;=Calc!$B$2,N($G144)&gt;0),2,3))))</f>
        <v/>
      </c>
      <c r="N144">
        <f>IF(NOT(AND(ISNUMBER($E144),ISNUMBER($F144))),0,IF(Calc!$B$2&lt;$E144,0,IF(Calc!$B$2&gt;=$F144,1,(Calc!$B$2-$E144+1)/K144)))</f>
        <v/>
      </c>
      <c r="O144">
        <f>K144*MIN(1,N($G144))</f>
        <v/>
      </c>
      <c r="P144">
        <f>K144*N144</f>
        <v/>
      </c>
      <c r="Q144">
        <f>IF($B144="",0,IFERROR(MATCH($B144,Settings!$D$14:$D$21,0),0))</f>
        <v/>
      </c>
      <c r="R144">
        <f>IF($M144=4,Calc!$B$2-$F144,0)</f>
        <v/>
      </c>
      <c r="S144">
        <f>IF(AND($M144&gt;1,$M144&lt;4,N($F144)&gt;=Calc!$B$2),$F144,99999)</f>
        <v/>
      </c>
    </row>
    <row r="145">
      <c r="A145" s="67" t="n"/>
      <c r="B145" s="68" t="n"/>
      <c r="C145" s="68" t="n"/>
      <c r="D145" s="68" t="n"/>
      <c r="E145" s="69" t="n"/>
      <c r="F145" s="69" t="n"/>
      <c r="G145" s="70" t="n"/>
      <c r="H145" s="71" t="n"/>
      <c r="I145" s="71" t="n"/>
      <c r="J145" s="67" t="n"/>
      <c r="K145" s="72">
        <f>IF(AND(ISNUMBER($E145),ISNUMBER($F145)),MAX(1,$F145-$E145+1),0)</f>
        <v/>
      </c>
      <c r="L145" s="73">
        <f>IF($M145=0,"",INDEX(Lang!$B$68:$B$71,$M145))</f>
        <v/>
      </c>
      <c r="M145">
        <f>IF(NOT(AND(ISNUMBER($E145),ISNUMBER($F145))),0,IF(N($G145)&gt;=1,1,IF($F145&lt;Calc!$B$2,4,IF(OR($E145&lt;=Calc!$B$2,N($G145)&gt;0),2,3))))</f>
        <v/>
      </c>
      <c r="N145">
        <f>IF(NOT(AND(ISNUMBER($E145),ISNUMBER($F145))),0,IF(Calc!$B$2&lt;$E145,0,IF(Calc!$B$2&gt;=$F145,1,(Calc!$B$2-$E145+1)/K145)))</f>
        <v/>
      </c>
      <c r="O145">
        <f>K145*MIN(1,N($G145))</f>
        <v/>
      </c>
      <c r="P145">
        <f>K145*N145</f>
        <v/>
      </c>
      <c r="Q145">
        <f>IF($B145="",0,IFERROR(MATCH($B145,Settings!$D$14:$D$21,0),0))</f>
        <v/>
      </c>
      <c r="R145">
        <f>IF($M145=4,Calc!$B$2-$F145,0)</f>
        <v/>
      </c>
      <c r="S145">
        <f>IF(AND($M145&gt;1,$M145&lt;4,N($F145)&gt;=Calc!$B$2),$F145,99999)</f>
        <v/>
      </c>
    </row>
    <row r="146">
      <c r="A146" s="67" t="n"/>
      <c r="B146" s="68" t="n"/>
      <c r="C146" s="68" t="n"/>
      <c r="D146" s="68" t="n"/>
      <c r="E146" s="69" t="n"/>
      <c r="F146" s="69" t="n"/>
      <c r="G146" s="70" t="n"/>
      <c r="H146" s="71" t="n"/>
      <c r="I146" s="71" t="n"/>
      <c r="J146" s="67" t="n"/>
      <c r="K146" s="72">
        <f>IF(AND(ISNUMBER($E146),ISNUMBER($F146)),MAX(1,$F146-$E146+1),0)</f>
        <v/>
      </c>
      <c r="L146" s="73">
        <f>IF($M146=0,"",INDEX(Lang!$B$68:$B$71,$M146))</f>
        <v/>
      </c>
      <c r="M146">
        <f>IF(NOT(AND(ISNUMBER($E146),ISNUMBER($F146))),0,IF(N($G146)&gt;=1,1,IF($F146&lt;Calc!$B$2,4,IF(OR($E146&lt;=Calc!$B$2,N($G146)&gt;0),2,3))))</f>
        <v/>
      </c>
      <c r="N146">
        <f>IF(NOT(AND(ISNUMBER($E146),ISNUMBER($F146))),0,IF(Calc!$B$2&lt;$E146,0,IF(Calc!$B$2&gt;=$F146,1,(Calc!$B$2-$E146+1)/K146)))</f>
        <v/>
      </c>
      <c r="O146">
        <f>K146*MIN(1,N($G146))</f>
        <v/>
      </c>
      <c r="P146">
        <f>K146*N146</f>
        <v/>
      </c>
      <c r="Q146">
        <f>IF($B146="",0,IFERROR(MATCH($B146,Settings!$D$14:$D$21,0),0))</f>
        <v/>
      </c>
      <c r="R146">
        <f>IF($M146=4,Calc!$B$2-$F146,0)</f>
        <v/>
      </c>
      <c r="S146">
        <f>IF(AND($M146&gt;1,$M146&lt;4,N($F146)&gt;=Calc!$B$2),$F146,99999)</f>
        <v/>
      </c>
    </row>
    <row r="147">
      <c r="A147" s="67" t="n"/>
      <c r="B147" s="68" t="n"/>
      <c r="C147" s="68" t="n"/>
      <c r="D147" s="68" t="n"/>
      <c r="E147" s="69" t="n"/>
      <c r="F147" s="69" t="n"/>
      <c r="G147" s="70" t="n"/>
      <c r="H147" s="71" t="n"/>
      <c r="I147" s="71" t="n"/>
      <c r="J147" s="67" t="n"/>
      <c r="K147" s="72">
        <f>IF(AND(ISNUMBER($E147),ISNUMBER($F147)),MAX(1,$F147-$E147+1),0)</f>
        <v/>
      </c>
      <c r="L147" s="73">
        <f>IF($M147=0,"",INDEX(Lang!$B$68:$B$71,$M147))</f>
        <v/>
      </c>
      <c r="M147">
        <f>IF(NOT(AND(ISNUMBER($E147),ISNUMBER($F147))),0,IF(N($G147)&gt;=1,1,IF($F147&lt;Calc!$B$2,4,IF(OR($E147&lt;=Calc!$B$2,N($G147)&gt;0),2,3))))</f>
        <v/>
      </c>
      <c r="N147">
        <f>IF(NOT(AND(ISNUMBER($E147),ISNUMBER($F147))),0,IF(Calc!$B$2&lt;$E147,0,IF(Calc!$B$2&gt;=$F147,1,(Calc!$B$2-$E147+1)/K147)))</f>
        <v/>
      </c>
      <c r="O147">
        <f>K147*MIN(1,N($G147))</f>
        <v/>
      </c>
      <c r="P147">
        <f>K147*N147</f>
        <v/>
      </c>
      <c r="Q147">
        <f>IF($B147="",0,IFERROR(MATCH($B147,Settings!$D$14:$D$21,0),0))</f>
        <v/>
      </c>
      <c r="R147">
        <f>IF($M147=4,Calc!$B$2-$F147,0)</f>
        <v/>
      </c>
      <c r="S147">
        <f>IF(AND($M147&gt;1,$M147&lt;4,N($F147)&gt;=Calc!$B$2),$F147,99999)</f>
        <v/>
      </c>
    </row>
    <row r="148">
      <c r="A148" s="67" t="n"/>
      <c r="B148" s="68" t="n"/>
      <c r="C148" s="68" t="n"/>
      <c r="D148" s="68" t="n"/>
      <c r="E148" s="69" t="n"/>
      <c r="F148" s="69" t="n"/>
      <c r="G148" s="70" t="n"/>
      <c r="H148" s="71" t="n"/>
      <c r="I148" s="71" t="n"/>
      <c r="J148" s="67" t="n"/>
      <c r="K148" s="72">
        <f>IF(AND(ISNUMBER($E148),ISNUMBER($F148)),MAX(1,$F148-$E148+1),0)</f>
        <v/>
      </c>
      <c r="L148" s="73">
        <f>IF($M148=0,"",INDEX(Lang!$B$68:$B$71,$M148))</f>
        <v/>
      </c>
      <c r="M148">
        <f>IF(NOT(AND(ISNUMBER($E148),ISNUMBER($F148))),0,IF(N($G148)&gt;=1,1,IF($F148&lt;Calc!$B$2,4,IF(OR($E148&lt;=Calc!$B$2,N($G148)&gt;0),2,3))))</f>
        <v/>
      </c>
      <c r="N148">
        <f>IF(NOT(AND(ISNUMBER($E148),ISNUMBER($F148))),0,IF(Calc!$B$2&lt;$E148,0,IF(Calc!$B$2&gt;=$F148,1,(Calc!$B$2-$E148+1)/K148)))</f>
        <v/>
      </c>
      <c r="O148">
        <f>K148*MIN(1,N($G148))</f>
        <v/>
      </c>
      <c r="P148">
        <f>K148*N148</f>
        <v/>
      </c>
      <c r="Q148">
        <f>IF($B148="",0,IFERROR(MATCH($B148,Settings!$D$14:$D$21,0),0))</f>
        <v/>
      </c>
      <c r="R148">
        <f>IF($M148=4,Calc!$B$2-$F148,0)</f>
        <v/>
      </c>
      <c r="S148">
        <f>IF(AND($M148&gt;1,$M148&lt;4,N($F148)&gt;=Calc!$B$2),$F148,99999)</f>
        <v/>
      </c>
    </row>
    <row r="149">
      <c r="A149" s="67" t="n"/>
      <c r="B149" s="68" t="n"/>
      <c r="C149" s="68" t="n"/>
      <c r="D149" s="68" t="n"/>
      <c r="E149" s="69" t="n"/>
      <c r="F149" s="69" t="n"/>
      <c r="G149" s="70" t="n"/>
      <c r="H149" s="71" t="n"/>
      <c r="I149" s="71" t="n"/>
      <c r="J149" s="67" t="n"/>
      <c r="K149" s="72">
        <f>IF(AND(ISNUMBER($E149),ISNUMBER($F149)),MAX(1,$F149-$E149+1),0)</f>
        <v/>
      </c>
      <c r="L149" s="73">
        <f>IF($M149=0,"",INDEX(Lang!$B$68:$B$71,$M149))</f>
        <v/>
      </c>
      <c r="M149">
        <f>IF(NOT(AND(ISNUMBER($E149),ISNUMBER($F149))),0,IF(N($G149)&gt;=1,1,IF($F149&lt;Calc!$B$2,4,IF(OR($E149&lt;=Calc!$B$2,N($G149)&gt;0),2,3))))</f>
        <v/>
      </c>
      <c r="N149">
        <f>IF(NOT(AND(ISNUMBER($E149),ISNUMBER($F149))),0,IF(Calc!$B$2&lt;$E149,0,IF(Calc!$B$2&gt;=$F149,1,(Calc!$B$2-$E149+1)/K149)))</f>
        <v/>
      </c>
      <c r="O149">
        <f>K149*MIN(1,N($G149))</f>
        <v/>
      </c>
      <c r="P149">
        <f>K149*N149</f>
        <v/>
      </c>
      <c r="Q149">
        <f>IF($B149="",0,IFERROR(MATCH($B149,Settings!$D$14:$D$21,0),0))</f>
        <v/>
      </c>
      <c r="R149">
        <f>IF($M149=4,Calc!$B$2-$F149,0)</f>
        <v/>
      </c>
      <c r="S149">
        <f>IF(AND($M149&gt;1,$M149&lt;4,N($F149)&gt;=Calc!$B$2),$F149,99999)</f>
        <v/>
      </c>
    </row>
    <row r="150">
      <c r="A150" s="67" t="n"/>
      <c r="B150" s="68" t="n"/>
      <c r="C150" s="68" t="n"/>
      <c r="D150" s="68" t="n"/>
      <c r="E150" s="69" t="n"/>
      <c r="F150" s="69" t="n"/>
      <c r="G150" s="70" t="n"/>
      <c r="H150" s="71" t="n"/>
      <c r="I150" s="71" t="n"/>
      <c r="J150" s="67" t="n"/>
      <c r="K150" s="72">
        <f>IF(AND(ISNUMBER($E150),ISNUMBER($F150)),MAX(1,$F150-$E150+1),0)</f>
        <v/>
      </c>
      <c r="L150" s="73">
        <f>IF($M150=0,"",INDEX(Lang!$B$68:$B$71,$M150))</f>
        <v/>
      </c>
      <c r="M150">
        <f>IF(NOT(AND(ISNUMBER($E150),ISNUMBER($F150))),0,IF(N($G150)&gt;=1,1,IF($F150&lt;Calc!$B$2,4,IF(OR($E150&lt;=Calc!$B$2,N($G150)&gt;0),2,3))))</f>
        <v/>
      </c>
      <c r="N150">
        <f>IF(NOT(AND(ISNUMBER($E150),ISNUMBER($F150))),0,IF(Calc!$B$2&lt;$E150,0,IF(Calc!$B$2&gt;=$F150,1,(Calc!$B$2-$E150+1)/K150)))</f>
        <v/>
      </c>
      <c r="O150">
        <f>K150*MIN(1,N($G150))</f>
        <v/>
      </c>
      <c r="P150">
        <f>K150*N150</f>
        <v/>
      </c>
      <c r="Q150">
        <f>IF($B150="",0,IFERROR(MATCH($B150,Settings!$D$14:$D$21,0),0))</f>
        <v/>
      </c>
      <c r="R150">
        <f>IF($M150=4,Calc!$B$2-$F150,0)</f>
        <v/>
      </c>
      <c r="S150">
        <f>IF(AND($M150&gt;1,$M150&lt;4,N($F150)&gt;=Calc!$B$2),$F150,99999)</f>
        <v/>
      </c>
    </row>
    <row r="151">
      <c r="A151" s="67" t="n"/>
      <c r="B151" s="68" t="n"/>
      <c r="C151" s="68" t="n"/>
      <c r="D151" s="68" t="n"/>
      <c r="E151" s="69" t="n"/>
      <c r="F151" s="69" t="n"/>
      <c r="G151" s="70" t="n"/>
      <c r="H151" s="71" t="n"/>
      <c r="I151" s="71" t="n"/>
      <c r="J151" s="67" t="n"/>
      <c r="K151" s="72">
        <f>IF(AND(ISNUMBER($E151),ISNUMBER($F151)),MAX(1,$F151-$E151+1),0)</f>
        <v/>
      </c>
      <c r="L151" s="73">
        <f>IF($M151=0,"",INDEX(Lang!$B$68:$B$71,$M151))</f>
        <v/>
      </c>
      <c r="M151">
        <f>IF(NOT(AND(ISNUMBER($E151),ISNUMBER($F151))),0,IF(N($G151)&gt;=1,1,IF($F151&lt;Calc!$B$2,4,IF(OR($E151&lt;=Calc!$B$2,N($G151)&gt;0),2,3))))</f>
        <v/>
      </c>
      <c r="N151">
        <f>IF(NOT(AND(ISNUMBER($E151),ISNUMBER($F151))),0,IF(Calc!$B$2&lt;$E151,0,IF(Calc!$B$2&gt;=$F151,1,(Calc!$B$2-$E151+1)/K151)))</f>
        <v/>
      </c>
      <c r="O151">
        <f>K151*MIN(1,N($G151))</f>
        <v/>
      </c>
      <c r="P151">
        <f>K151*N151</f>
        <v/>
      </c>
      <c r="Q151">
        <f>IF($B151="",0,IFERROR(MATCH($B151,Settings!$D$14:$D$21,0),0))</f>
        <v/>
      </c>
      <c r="R151">
        <f>IF($M151=4,Calc!$B$2-$F151,0)</f>
        <v/>
      </c>
      <c r="S151">
        <f>IF(AND($M151&gt;1,$M151&lt;4,N($F151)&gt;=Calc!$B$2),$F151,99999)</f>
        <v/>
      </c>
    </row>
    <row r="152">
      <c r="A152" s="67" t="n"/>
      <c r="B152" s="68" t="n"/>
      <c r="C152" s="68" t="n"/>
      <c r="D152" s="68" t="n"/>
      <c r="E152" s="69" t="n"/>
      <c r="F152" s="69" t="n"/>
      <c r="G152" s="70" t="n"/>
      <c r="H152" s="71" t="n"/>
      <c r="I152" s="71" t="n"/>
      <c r="J152" s="67" t="n"/>
      <c r="K152" s="72">
        <f>IF(AND(ISNUMBER($E152),ISNUMBER($F152)),MAX(1,$F152-$E152+1),0)</f>
        <v/>
      </c>
      <c r="L152" s="73">
        <f>IF($M152=0,"",INDEX(Lang!$B$68:$B$71,$M152))</f>
        <v/>
      </c>
      <c r="M152">
        <f>IF(NOT(AND(ISNUMBER($E152),ISNUMBER($F152))),0,IF(N($G152)&gt;=1,1,IF($F152&lt;Calc!$B$2,4,IF(OR($E152&lt;=Calc!$B$2,N($G152)&gt;0),2,3))))</f>
        <v/>
      </c>
      <c r="N152">
        <f>IF(NOT(AND(ISNUMBER($E152),ISNUMBER($F152))),0,IF(Calc!$B$2&lt;$E152,0,IF(Calc!$B$2&gt;=$F152,1,(Calc!$B$2-$E152+1)/K152)))</f>
        <v/>
      </c>
      <c r="O152">
        <f>K152*MIN(1,N($G152))</f>
        <v/>
      </c>
      <c r="P152">
        <f>K152*N152</f>
        <v/>
      </c>
      <c r="Q152">
        <f>IF($B152="",0,IFERROR(MATCH($B152,Settings!$D$14:$D$21,0),0))</f>
        <v/>
      </c>
      <c r="R152">
        <f>IF($M152=4,Calc!$B$2-$F152,0)</f>
        <v/>
      </c>
      <c r="S152">
        <f>IF(AND($M152&gt;1,$M152&lt;4,N($F152)&gt;=Calc!$B$2),$F152,99999)</f>
        <v/>
      </c>
    </row>
    <row r="153">
      <c r="A153" s="67" t="n"/>
      <c r="B153" s="68" t="n"/>
      <c r="C153" s="68" t="n"/>
      <c r="D153" s="68" t="n"/>
      <c r="E153" s="69" t="n"/>
      <c r="F153" s="69" t="n"/>
      <c r="G153" s="70" t="n"/>
      <c r="H153" s="71" t="n"/>
      <c r="I153" s="71" t="n"/>
      <c r="J153" s="67" t="n"/>
      <c r="K153" s="72">
        <f>IF(AND(ISNUMBER($E153),ISNUMBER($F153)),MAX(1,$F153-$E153+1),0)</f>
        <v/>
      </c>
      <c r="L153" s="73">
        <f>IF($M153=0,"",INDEX(Lang!$B$68:$B$71,$M153))</f>
        <v/>
      </c>
      <c r="M153">
        <f>IF(NOT(AND(ISNUMBER($E153),ISNUMBER($F153))),0,IF(N($G153)&gt;=1,1,IF($F153&lt;Calc!$B$2,4,IF(OR($E153&lt;=Calc!$B$2,N($G153)&gt;0),2,3))))</f>
        <v/>
      </c>
      <c r="N153">
        <f>IF(NOT(AND(ISNUMBER($E153),ISNUMBER($F153))),0,IF(Calc!$B$2&lt;$E153,0,IF(Calc!$B$2&gt;=$F153,1,(Calc!$B$2-$E153+1)/K153)))</f>
        <v/>
      </c>
      <c r="O153">
        <f>K153*MIN(1,N($G153))</f>
        <v/>
      </c>
      <c r="P153">
        <f>K153*N153</f>
        <v/>
      </c>
      <c r="Q153">
        <f>IF($B153="",0,IFERROR(MATCH($B153,Settings!$D$14:$D$21,0),0))</f>
        <v/>
      </c>
      <c r="R153">
        <f>IF($M153=4,Calc!$B$2-$F153,0)</f>
        <v/>
      </c>
      <c r="S153">
        <f>IF(AND($M153&gt;1,$M153&lt;4,N($F153)&gt;=Calc!$B$2),$F153,99999)</f>
        <v/>
      </c>
    </row>
    <row r="154">
      <c r="A154" s="67" t="n"/>
      <c r="B154" s="68" t="n"/>
      <c r="C154" s="68" t="n"/>
      <c r="D154" s="68" t="n"/>
      <c r="E154" s="69" t="n"/>
      <c r="F154" s="69" t="n"/>
      <c r="G154" s="70" t="n"/>
      <c r="H154" s="71" t="n"/>
      <c r="I154" s="71" t="n"/>
      <c r="J154" s="67" t="n"/>
      <c r="K154" s="72">
        <f>IF(AND(ISNUMBER($E154),ISNUMBER($F154)),MAX(1,$F154-$E154+1),0)</f>
        <v/>
      </c>
      <c r="L154" s="73">
        <f>IF($M154=0,"",INDEX(Lang!$B$68:$B$71,$M154))</f>
        <v/>
      </c>
      <c r="M154">
        <f>IF(NOT(AND(ISNUMBER($E154),ISNUMBER($F154))),0,IF(N($G154)&gt;=1,1,IF($F154&lt;Calc!$B$2,4,IF(OR($E154&lt;=Calc!$B$2,N($G154)&gt;0),2,3))))</f>
        <v/>
      </c>
      <c r="N154">
        <f>IF(NOT(AND(ISNUMBER($E154),ISNUMBER($F154))),0,IF(Calc!$B$2&lt;$E154,0,IF(Calc!$B$2&gt;=$F154,1,(Calc!$B$2-$E154+1)/K154)))</f>
        <v/>
      </c>
      <c r="O154">
        <f>K154*MIN(1,N($G154))</f>
        <v/>
      </c>
      <c r="P154">
        <f>K154*N154</f>
        <v/>
      </c>
      <c r="Q154">
        <f>IF($B154="",0,IFERROR(MATCH($B154,Settings!$D$14:$D$21,0),0))</f>
        <v/>
      </c>
      <c r="R154">
        <f>IF($M154=4,Calc!$B$2-$F154,0)</f>
        <v/>
      </c>
      <c r="S154">
        <f>IF(AND($M154&gt;1,$M154&lt;4,N($F154)&gt;=Calc!$B$2),$F154,99999)</f>
        <v/>
      </c>
    </row>
    <row r="155">
      <c r="A155" s="67" t="n"/>
      <c r="B155" s="68" t="n"/>
      <c r="C155" s="68" t="n"/>
      <c r="D155" s="68" t="n"/>
      <c r="E155" s="69" t="n"/>
      <c r="F155" s="69" t="n"/>
      <c r="G155" s="70" t="n"/>
      <c r="H155" s="71" t="n"/>
      <c r="I155" s="71" t="n"/>
      <c r="J155" s="67" t="n"/>
      <c r="K155" s="72">
        <f>IF(AND(ISNUMBER($E155),ISNUMBER($F155)),MAX(1,$F155-$E155+1),0)</f>
        <v/>
      </c>
      <c r="L155" s="73">
        <f>IF($M155=0,"",INDEX(Lang!$B$68:$B$71,$M155))</f>
        <v/>
      </c>
      <c r="M155">
        <f>IF(NOT(AND(ISNUMBER($E155),ISNUMBER($F155))),0,IF(N($G155)&gt;=1,1,IF($F155&lt;Calc!$B$2,4,IF(OR($E155&lt;=Calc!$B$2,N($G155)&gt;0),2,3))))</f>
        <v/>
      </c>
      <c r="N155">
        <f>IF(NOT(AND(ISNUMBER($E155),ISNUMBER($F155))),0,IF(Calc!$B$2&lt;$E155,0,IF(Calc!$B$2&gt;=$F155,1,(Calc!$B$2-$E155+1)/K155)))</f>
        <v/>
      </c>
      <c r="O155">
        <f>K155*MIN(1,N($G155))</f>
        <v/>
      </c>
      <c r="P155">
        <f>K155*N155</f>
        <v/>
      </c>
      <c r="Q155">
        <f>IF($B155="",0,IFERROR(MATCH($B155,Settings!$D$14:$D$21,0),0))</f>
        <v/>
      </c>
      <c r="R155">
        <f>IF($M155=4,Calc!$B$2-$F155,0)</f>
        <v/>
      </c>
      <c r="S155">
        <f>IF(AND($M155&gt;1,$M155&lt;4,N($F155)&gt;=Calc!$B$2),$F155,99999)</f>
        <v/>
      </c>
    </row>
    <row r="156">
      <c r="A156" s="67" t="n"/>
      <c r="B156" s="68" t="n"/>
      <c r="C156" s="68" t="n"/>
      <c r="D156" s="68" t="n"/>
      <c r="E156" s="69" t="n"/>
      <c r="F156" s="69" t="n"/>
      <c r="G156" s="70" t="n"/>
      <c r="H156" s="71" t="n"/>
      <c r="I156" s="71" t="n"/>
      <c r="J156" s="67" t="n"/>
      <c r="K156" s="72">
        <f>IF(AND(ISNUMBER($E156),ISNUMBER($F156)),MAX(1,$F156-$E156+1),0)</f>
        <v/>
      </c>
      <c r="L156" s="73">
        <f>IF($M156=0,"",INDEX(Lang!$B$68:$B$71,$M156))</f>
        <v/>
      </c>
      <c r="M156">
        <f>IF(NOT(AND(ISNUMBER($E156),ISNUMBER($F156))),0,IF(N($G156)&gt;=1,1,IF($F156&lt;Calc!$B$2,4,IF(OR($E156&lt;=Calc!$B$2,N($G156)&gt;0),2,3))))</f>
        <v/>
      </c>
      <c r="N156">
        <f>IF(NOT(AND(ISNUMBER($E156),ISNUMBER($F156))),0,IF(Calc!$B$2&lt;$E156,0,IF(Calc!$B$2&gt;=$F156,1,(Calc!$B$2-$E156+1)/K156)))</f>
        <v/>
      </c>
      <c r="O156">
        <f>K156*MIN(1,N($G156))</f>
        <v/>
      </c>
      <c r="P156">
        <f>K156*N156</f>
        <v/>
      </c>
      <c r="Q156">
        <f>IF($B156="",0,IFERROR(MATCH($B156,Settings!$D$14:$D$21,0),0))</f>
        <v/>
      </c>
      <c r="R156">
        <f>IF($M156=4,Calc!$B$2-$F156,0)</f>
        <v/>
      </c>
      <c r="S156">
        <f>IF(AND($M156&gt;1,$M156&lt;4,N($F156)&gt;=Calc!$B$2),$F156,99999)</f>
        <v/>
      </c>
    </row>
    <row r="157">
      <c r="A157" s="67" t="n"/>
      <c r="B157" s="68" t="n"/>
      <c r="C157" s="68" t="n"/>
      <c r="D157" s="68" t="n"/>
      <c r="E157" s="69" t="n"/>
      <c r="F157" s="69" t="n"/>
      <c r="G157" s="70" t="n"/>
      <c r="H157" s="71" t="n"/>
      <c r="I157" s="71" t="n"/>
      <c r="J157" s="67" t="n"/>
      <c r="K157" s="72">
        <f>IF(AND(ISNUMBER($E157),ISNUMBER($F157)),MAX(1,$F157-$E157+1),0)</f>
        <v/>
      </c>
      <c r="L157" s="73">
        <f>IF($M157=0,"",INDEX(Lang!$B$68:$B$71,$M157))</f>
        <v/>
      </c>
      <c r="M157">
        <f>IF(NOT(AND(ISNUMBER($E157),ISNUMBER($F157))),0,IF(N($G157)&gt;=1,1,IF($F157&lt;Calc!$B$2,4,IF(OR($E157&lt;=Calc!$B$2,N($G157)&gt;0),2,3))))</f>
        <v/>
      </c>
      <c r="N157">
        <f>IF(NOT(AND(ISNUMBER($E157),ISNUMBER($F157))),0,IF(Calc!$B$2&lt;$E157,0,IF(Calc!$B$2&gt;=$F157,1,(Calc!$B$2-$E157+1)/K157)))</f>
        <v/>
      </c>
      <c r="O157">
        <f>K157*MIN(1,N($G157))</f>
        <v/>
      </c>
      <c r="P157">
        <f>K157*N157</f>
        <v/>
      </c>
      <c r="Q157">
        <f>IF($B157="",0,IFERROR(MATCH($B157,Settings!$D$14:$D$21,0),0))</f>
        <v/>
      </c>
      <c r="R157">
        <f>IF($M157=4,Calc!$B$2-$F157,0)</f>
        <v/>
      </c>
      <c r="S157">
        <f>IF(AND($M157&gt;1,$M157&lt;4,N($F157)&gt;=Calc!$B$2),$F157,99999)</f>
        <v/>
      </c>
    </row>
    <row r="158">
      <c r="A158" s="67" t="n"/>
      <c r="B158" s="68" t="n"/>
      <c r="C158" s="68" t="n"/>
      <c r="D158" s="68" t="n"/>
      <c r="E158" s="69" t="n"/>
      <c r="F158" s="69" t="n"/>
      <c r="G158" s="70" t="n"/>
      <c r="H158" s="71" t="n"/>
      <c r="I158" s="71" t="n"/>
      <c r="J158" s="67" t="n"/>
      <c r="K158" s="72">
        <f>IF(AND(ISNUMBER($E158),ISNUMBER($F158)),MAX(1,$F158-$E158+1),0)</f>
        <v/>
      </c>
      <c r="L158" s="73">
        <f>IF($M158=0,"",INDEX(Lang!$B$68:$B$71,$M158))</f>
        <v/>
      </c>
      <c r="M158">
        <f>IF(NOT(AND(ISNUMBER($E158),ISNUMBER($F158))),0,IF(N($G158)&gt;=1,1,IF($F158&lt;Calc!$B$2,4,IF(OR($E158&lt;=Calc!$B$2,N($G158)&gt;0),2,3))))</f>
        <v/>
      </c>
      <c r="N158">
        <f>IF(NOT(AND(ISNUMBER($E158),ISNUMBER($F158))),0,IF(Calc!$B$2&lt;$E158,0,IF(Calc!$B$2&gt;=$F158,1,(Calc!$B$2-$E158+1)/K158)))</f>
        <v/>
      </c>
      <c r="O158">
        <f>K158*MIN(1,N($G158))</f>
        <v/>
      </c>
      <c r="P158">
        <f>K158*N158</f>
        <v/>
      </c>
      <c r="Q158">
        <f>IF($B158="",0,IFERROR(MATCH($B158,Settings!$D$14:$D$21,0),0))</f>
        <v/>
      </c>
      <c r="R158">
        <f>IF($M158=4,Calc!$B$2-$F158,0)</f>
        <v/>
      </c>
      <c r="S158">
        <f>IF(AND($M158&gt;1,$M158&lt;4,N($F158)&gt;=Calc!$B$2),$F158,99999)</f>
        <v/>
      </c>
    </row>
    <row r="159">
      <c r="A159" s="67" t="n"/>
      <c r="B159" s="68" t="n"/>
      <c r="C159" s="68" t="n"/>
      <c r="D159" s="68" t="n"/>
      <c r="E159" s="69" t="n"/>
      <c r="F159" s="69" t="n"/>
      <c r="G159" s="70" t="n"/>
      <c r="H159" s="71" t="n"/>
      <c r="I159" s="71" t="n"/>
      <c r="J159" s="67" t="n"/>
      <c r="K159" s="72">
        <f>IF(AND(ISNUMBER($E159),ISNUMBER($F159)),MAX(1,$F159-$E159+1),0)</f>
        <v/>
      </c>
      <c r="L159" s="73">
        <f>IF($M159=0,"",INDEX(Lang!$B$68:$B$71,$M159))</f>
        <v/>
      </c>
      <c r="M159">
        <f>IF(NOT(AND(ISNUMBER($E159),ISNUMBER($F159))),0,IF(N($G159)&gt;=1,1,IF($F159&lt;Calc!$B$2,4,IF(OR($E159&lt;=Calc!$B$2,N($G159)&gt;0),2,3))))</f>
        <v/>
      </c>
      <c r="N159">
        <f>IF(NOT(AND(ISNUMBER($E159),ISNUMBER($F159))),0,IF(Calc!$B$2&lt;$E159,0,IF(Calc!$B$2&gt;=$F159,1,(Calc!$B$2-$E159+1)/K159)))</f>
        <v/>
      </c>
      <c r="O159">
        <f>K159*MIN(1,N($G159))</f>
        <v/>
      </c>
      <c r="P159">
        <f>K159*N159</f>
        <v/>
      </c>
      <c r="Q159">
        <f>IF($B159="",0,IFERROR(MATCH($B159,Settings!$D$14:$D$21,0),0))</f>
        <v/>
      </c>
      <c r="R159">
        <f>IF($M159=4,Calc!$B$2-$F159,0)</f>
        <v/>
      </c>
      <c r="S159">
        <f>IF(AND($M159&gt;1,$M159&lt;4,N($F159)&gt;=Calc!$B$2),$F159,99999)</f>
        <v/>
      </c>
    </row>
    <row r="160">
      <c r="A160" s="67" t="n"/>
      <c r="B160" s="68" t="n"/>
      <c r="C160" s="68" t="n"/>
      <c r="D160" s="68" t="n"/>
      <c r="E160" s="69" t="n"/>
      <c r="F160" s="69" t="n"/>
      <c r="G160" s="70" t="n"/>
      <c r="H160" s="71" t="n"/>
      <c r="I160" s="71" t="n"/>
      <c r="J160" s="67" t="n"/>
      <c r="K160" s="72">
        <f>IF(AND(ISNUMBER($E160),ISNUMBER($F160)),MAX(1,$F160-$E160+1),0)</f>
        <v/>
      </c>
      <c r="L160" s="73">
        <f>IF($M160=0,"",INDEX(Lang!$B$68:$B$71,$M160))</f>
        <v/>
      </c>
      <c r="M160">
        <f>IF(NOT(AND(ISNUMBER($E160),ISNUMBER($F160))),0,IF(N($G160)&gt;=1,1,IF($F160&lt;Calc!$B$2,4,IF(OR($E160&lt;=Calc!$B$2,N($G160)&gt;0),2,3))))</f>
        <v/>
      </c>
      <c r="N160">
        <f>IF(NOT(AND(ISNUMBER($E160),ISNUMBER($F160))),0,IF(Calc!$B$2&lt;$E160,0,IF(Calc!$B$2&gt;=$F160,1,(Calc!$B$2-$E160+1)/K160)))</f>
        <v/>
      </c>
      <c r="O160">
        <f>K160*MIN(1,N($G160))</f>
        <v/>
      </c>
      <c r="P160">
        <f>K160*N160</f>
        <v/>
      </c>
      <c r="Q160">
        <f>IF($B160="",0,IFERROR(MATCH($B160,Settings!$D$14:$D$21,0),0))</f>
        <v/>
      </c>
      <c r="R160">
        <f>IF($M160=4,Calc!$B$2-$F160,0)</f>
        <v/>
      </c>
      <c r="S160">
        <f>IF(AND($M160&gt;1,$M160&lt;4,N($F160)&gt;=Calc!$B$2),$F160,99999)</f>
        <v/>
      </c>
    </row>
    <row r="161">
      <c r="A161" s="67" t="n"/>
      <c r="B161" s="68" t="n"/>
      <c r="C161" s="68" t="n"/>
      <c r="D161" s="68" t="n"/>
      <c r="E161" s="69" t="n"/>
      <c r="F161" s="69" t="n"/>
      <c r="G161" s="70" t="n"/>
      <c r="H161" s="71" t="n"/>
      <c r="I161" s="71" t="n"/>
      <c r="J161" s="67" t="n"/>
      <c r="K161" s="72">
        <f>IF(AND(ISNUMBER($E161),ISNUMBER($F161)),MAX(1,$F161-$E161+1),0)</f>
        <v/>
      </c>
      <c r="L161" s="73">
        <f>IF($M161=0,"",INDEX(Lang!$B$68:$B$71,$M161))</f>
        <v/>
      </c>
      <c r="M161">
        <f>IF(NOT(AND(ISNUMBER($E161),ISNUMBER($F161))),0,IF(N($G161)&gt;=1,1,IF($F161&lt;Calc!$B$2,4,IF(OR($E161&lt;=Calc!$B$2,N($G161)&gt;0),2,3))))</f>
        <v/>
      </c>
      <c r="N161">
        <f>IF(NOT(AND(ISNUMBER($E161),ISNUMBER($F161))),0,IF(Calc!$B$2&lt;$E161,0,IF(Calc!$B$2&gt;=$F161,1,(Calc!$B$2-$E161+1)/K161)))</f>
        <v/>
      </c>
      <c r="O161">
        <f>K161*MIN(1,N($G161))</f>
        <v/>
      </c>
      <c r="P161">
        <f>K161*N161</f>
        <v/>
      </c>
      <c r="Q161">
        <f>IF($B161="",0,IFERROR(MATCH($B161,Settings!$D$14:$D$21,0),0))</f>
        <v/>
      </c>
      <c r="R161">
        <f>IF($M161=4,Calc!$B$2-$F161,0)</f>
        <v/>
      </c>
      <c r="S161">
        <f>IF(AND($M161&gt;1,$M161&lt;4,N($F161)&gt;=Calc!$B$2),$F161,99999)</f>
        <v/>
      </c>
    </row>
    <row r="162">
      <c r="A162" s="67" t="n"/>
      <c r="B162" s="68" t="n"/>
      <c r="C162" s="68" t="n"/>
      <c r="D162" s="68" t="n"/>
      <c r="E162" s="69" t="n"/>
      <c r="F162" s="69" t="n"/>
      <c r="G162" s="70" t="n"/>
      <c r="H162" s="71" t="n"/>
      <c r="I162" s="71" t="n"/>
      <c r="J162" s="67" t="n"/>
      <c r="K162" s="72">
        <f>IF(AND(ISNUMBER($E162),ISNUMBER($F162)),MAX(1,$F162-$E162+1),0)</f>
        <v/>
      </c>
      <c r="L162" s="73">
        <f>IF($M162=0,"",INDEX(Lang!$B$68:$B$71,$M162))</f>
        <v/>
      </c>
      <c r="M162">
        <f>IF(NOT(AND(ISNUMBER($E162),ISNUMBER($F162))),0,IF(N($G162)&gt;=1,1,IF($F162&lt;Calc!$B$2,4,IF(OR($E162&lt;=Calc!$B$2,N($G162)&gt;0),2,3))))</f>
        <v/>
      </c>
      <c r="N162">
        <f>IF(NOT(AND(ISNUMBER($E162),ISNUMBER($F162))),0,IF(Calc!$B$2&lt;$E162,0,IF(Calc!$B$2&gt;=$F162,1,(Calc!$B$2-$E162+1)/K162)))</f>
        <v/>
      </c>
      <c r="O162">
        <f>K162*MIN(1,N($G162))</f>
        <v/>
      </c>
      <c r="P162">
        <f>K162*N162</f>
        <v/>
      </c>
      <c r="Q162">
        <f>IF($B162="",0,IFERROR(MATCH($B162,Settings!$D$14:$D$21,0),0))</f>
        <v/>
      </c>
      <c r="R162">
        <f>IF($M162=4,Calc!$B$2-$F162,0)</f>
        <v/>
      </c>
      <c r="S162">
        <f>IF(AND($M162&gt;1,$M162&lt;4,N($F162)&gt;=Calc!$B$2),$F162,99999)</f>
        <v/>
      </c>
    </row>
    <row r="163">
      <c r="A163" s="67" t="n"/>
      <c r="B163" s="68" t="n"/>
      <c r="C163" s="68" t="n"/>
      <c r="D163" s="68" t="n"/>
      <c r="E163" s="69" t="n"/>
      <c r="F163" s="69" t="n"/>
      <c r="G163" s="70" t="n"/>
      <c r="H163" s="71" t="n"/>
      <c r="I163" s="71" t="n"/>
      <c r="J163" s="67" t="n"/>
      <c r="K163" s="72">
        <f>IF(AND(ISNUMBER($E163),ISNUMBER($F163)),MAX(1,$F163-$E163+1),0)</f>
        <v/>
      </c>
      <c r="L163" s="73">
        <f>IF($M163=0,"",INDEX(Lang!$B$68:$B$71,$M163))</f>
        <v/>
      </c>
      <c r="M163">
        <f>IF(NOT(AND(ISNUMBER($E163),ISNUMBER($F163))),0,IF(N($G163)&gt;=1,1,IF($F163&lt;Calc!$B$2,4,IF(OR($E163&lt;=Calc!$B$2,N($G163)&gt;0),2,3))))</f>
        <v/>
      </c>
      <c r="N163">
        <f>IF(NOT(AND(ISNUMBER($E163),ISNUMBER($F163))),0,IF(Calc!$B$2&lt;$E163,0,IF(Calc!$B$2&gt;=$F163,1,(Calc!$B$2-$E163+1)/K163)))</f>
        <v/>
      </c>
      <c r="O163">
        <f>K163*MIN(1,N($G163))</f>
        <v/>
      </c>
      <c r="P163">
        <f>K163*N163</f>
        <v/>
      </c>
      <c r="Q163">
        <f>IF($B163="",0,IFERROR(MATCH($B163,Settings!$D$14:$D$21,0),0))</f>
        <v/>
      </c>
      <c r="R163">
        <f>IF($M163=4,Calc!$B$2-$F163,0)</f>
        <v/>
      </c>
      <c r="S163">
        <f>IF(AND($M163&gt;1,$M163&lt;4,N($F163)&gt;=Calc!$B$2),$F163,99999)</f>
        <v/>
      </c>
    </row>
    <row r="164">
      <c r="A164" s="67" t="n"/>
      <c r="B164" s="68" t="n"/>
      <c r="C164" s="68" t="n"/>
      <c r="D164" s="68" t="n"/>
      <c r="E164" s="69" t="n"/>
      <c r="F164" s="69" t="n"/>
      <c r="G164" s="70" t="n"/>
      <c r="H164" s="71" t="n"/>
      <c r="I164" s="71" t="n"/>
      <c r="J164" s="67" t="n"/>
      <c r="K164" s="72">
        <f>IF(AND(ISNUMBER($E164),ISNUMBER($F164)),MAX(1,$F164-$E164+1),0)</f>
        <v/>
      </c>
      <c r="L164" s="73">
        <f>IF($M164=0,"",INDEX(Lang!$B$68:$B$71,$M164))</f>
        <v/>
      </c>
      <c r="M164">
        <f>IF(NOT(AND(ISNUMBER($E164),ISNUMBER($F164))),0,IF(N($G164)&gt;=1,1,IF($F164&lt;Calc!$B$2,4,IF(OR($E164&lt;=Calc!$B$2,N($G164)&gt;0),2,3))))</f>
        <v/>
      </c>
      <c r="N164">
        <f>IF(NOT(AND(ISNUMBER($E164),ISNUMBER($F164))),0,IF(Calc!$B$2&lt;$E164,0,IF(Calc!$B$2&gt;=$F164,1,(Calc!$B$2-$E164+1)/K164)))</f>
        <v/>
      </c>
      <c r="O164">
        <f>K164*MIN(1,N($G164))</f>
        <v/>
      </c>
      <c r="P164">
        <f>K164*N164</f>
        <v/>
      </c>
      <c r="Q164">
        <f>IF($B164="",0,IFERROR(MATCH($B164,Settings!$D$14:$D$21,0),0))</f>
        <v/>
      </c>
      <c r="R164">
        <f>IF($M164=4,Calc!$B$2-$F164,0)</f>
        <v/>
      </c>
      <c r="S164">
        <f>IF(AND($M164&gt;1,$M164&lt;4,N($F164)&gt;=Calc!$B$2),$F164,99999)</f>
        <v/>
      </c>
    </row>
    <row r="165">
      <c r="A165" s="67" t="n"/>
      <c r="B165" s="68" t="n"/>
      <c r="C165" s="68" t="n"/>
      <c r="D165" s="68" t="n"/>
      <c r="E165" s="69" t="n"/>
      <c r="F165" s="69" t="n"/>
      <c r="G165" s="70" t="n"/>
      <c r="H165" s="71" t="n"/>
      <c r="I165" s="71" t="n"/>
      <c r="J165" s="67" t="n"/>
      <c r="K165" s="72">
        <f>IF(AND(ISNUMBER($E165),ISNUMBER($F165)),MAX(1,$F165-$E165+1),0)</f>
        <v/>
      </c>
      <c r="L165" s="73">
        <f>IF($M165=0,"",INDEX(Lang!$B$68:$B$71,$M165))</f>
        <v/>
      </c>
      <c r="M165">
        <f>IF(NOT(AND(ISNUMBER($E165),ISNUMBER($F165))),0,IF(N($G165)&gt;=1,1,IF($F165&lt;Calc!$B$2,4,IF(OR($E165&lt;=Calc!$B$2,N($G165)&gt;0),2,3))))</f>
        <v/>
      </c>
      <c r="N165">
        <f>IF(NOT(AND(ISNUMBER($E165),ISNUMBER($F165))),0,IF(Calc!$B$2&lt;$E165,0,IF(Calc!$B$2&gt;=$F165,1,(Calc!$B$2-$E165+1)/K165)))</f>
        <v/>
      </c>
      <c r="O165">
        <f>K165*MIN(1,N($G165))</f>
        <v/>
      </c>
      <c r="P165">
        <f>K165*N165</f>
        <v/>
      </c>
      <c r="Q165">
        <f>IF($B165="",0,IFERROR(MATCH($B165,Settings!$D$14:$D$21,0),0))</f>
        <v/>
      </c>
      <c r="R165">
        <f>IF($M165=4,Calc!$B$2-$F165,0)</f>
        <v/>
      </c>
      <c r="S165">
        <f>IF(AND($M165&gt;1,$M165&lt;4,N($F165)&gt;=Calc!$B$2),$F165,99999)</f>
        <v/>
      </c>
    </row>
    <row r="166">
      <c r="A166" s="67" t="n"/>
      <c r="B166" s="68" t="n"/>
      <c r="C166" s="68" t="n"/>
      <c r="D166" s="68" t="n"/>
      <c r="E166" s="69" t="n"/>
      <c r="F166" s="69" t="n"/>
      <c r="G166" s="70" t="n"/>
      <c r="H166" s="71" t="n"/>
      <c r="I166" s="71" t="n"/>
      <c r="J166" s="67" t="n"/>
      <c r="K166" s="72">
        <f>IF(AND(ISNUMBER($E166),ISNUMBER($F166)),MAX(1,$F166-$E166+1),0)</f>
        <v/>
      </c>
      <c r="L166" s="73">
        <f>IF($M166=0,"",INDEX(Lang!$B$68:$B$71,$M166))</f>
        <v/>
      </c>
      <c r="M166">
        <f>IF(NOT(AND(ISNUMBER($E166),ISNUMBER($F166))),0,IF(N($G166)&gt;=1,1,IF($F166&lt;Calc!$B$2,4,IF(OR($E166&lt;=Calc!$B$2,N($G166)&gt;0),2,3))))</f>
        <v/>
      </c>
      <c r="N166">
        <f>IF(NOT(AND(ISNUMBER($E166),ISNUMBER($F166))),0,IF(Calc!$B$2&lt;$E166,0,IF(Calc!$B$2&gt;=$F166,1,(Calc!$B$2-$E166+1)/K166)))</f>
        <v/>
      </c>
      <c r="O166">
        <f>K166*MIN(1,N($G166))</f>
        <v/>
      </c>
      <c r="P166">
        <f>K166*N166</f>
        <v/>
      </c>
      <c r="Q166">
        <f>IF($B166="",0,IFERROR(MATCH($B166,Settings!$D$14:$D$21,0),0))</f>
        <v/>
      </c>
      <c r="R166">
        <f>IF($M166=4,Calc!$B$2-$F166,0)</f>
        <v/>
      </c>
      <c r="S166">
        <f>IF(AND($M166&gt;1,$M166&lt;4,N($F166)&gt;=Calc!$B$2),$F166,99999)</f>
        <v/>
      </c>
    </row>
    <row r="167">
      <c r="A167" s="67" t="n"/>
      <c r="B167" s="68" t="n"/>
      <c r="C167" s="68" t="n"/>
      <c r="D167" s="68" t="n"/>
      <c r="E167" s="69" t="n"/>
      <c r="F167" s="69" t="n"/>
      <c r="G167" s="70" t="n"/>
      <c r="H167" s="71" t="n"/>
      <c r="I167" s="71" t="n"/>
      <c r="J167" s="67" t="n"/>
      <c r="K167" s="72">
        <f>IF(AND(ISNUMBER($E167),ISNUMBER($F167)),MAX(1,$F167-$E167+1),0)</f>
        <v/>
      </c>
      <c r="L167" s="73">
        <f>IF($M167=0,"",INDEX(Lang!$B$68:$B$71,$M167))</f>
        <v/>
      </c>
      <c r="M167">
        <f>IF(NOT(AND(ISNUMBER($E167),ISNUMBER($F167))),0,IF(N($G167)&gt;=1,1,IF($F167&lt;Calc!$B$2,4,IF(OR($E167&lt;=Calc!$B$2,N($G167)&gt;0),2,3))))</f>
        <v/>
      </c>
      <c r="N167">
        <f>IF(NOT(AND(ISNUMBER($E167),ISNUMBER($F167))),0,IF(Calc!$B$2&lt;$E167,0,IF(Calc!$B$2&gt;=$F167,1,(Calc!$B$2-$E167+1)/K167)))</f>
        <v/>
      </c>
      <c r="O167">
        <f>K167*MIN(1,N($G167))</f>
        <v/>
      </c>
      <c r="P167">
        <f>K167*N167</f>
        <v/>
      </c>
      <c r="Q167">
        <f>IF($B167="",0,IFERROR(MATCH($B167,Settings!$D$14:$D$21,0),0))</f>
        <v/>
      </c>
      <c r="R167">
        <f>IF($M167=4,Calc!$B$2-$F167,0)</f>
        <v/>
      </c>
      <c r="S167">
        <f>IF(AND($M167&gt;1,$M167&lt;4,N($F167)&gt;=Calc!$B$2),$F167,99999)</f>
        <v/>
      </c>
    </row>
    <row r="168">
      <c r="A168" s="67" t="n"/>
      <c r="B168" s="68" t="n"/>
      <c r="C168" s="68" t="n"/>
      <c r="D168" s="68" t="n"/>
      <c r="E168" s="69" t="n"/>
      <c r="F168" s="69" t="n"/>
      <c r="G168" s="70" t="n"/>
      <c r="H168" s="71" t="n"/>
      <c r="I168" s="71" t="n"/>
      <c r="J168" s="67" t="n"/>
      <c r="K168" s="72">
        <f>IF(AND(ISNUMBER($E168),ISNUMBER($F168)),MAX(1,$F168-$E168+1),0)</f>
        <v/>
      </c>
      <c r="L168" s="73">
        <f>IF($M168=0,"",INDEX(Lang!$B$68:$B$71,$M168))</f>
        <v/>
      </c>
      <c r="M168">
        <f>IF(NOT(AND(ISNUMBER($E168),ISNUMBER($F168))),0,IF(N($G168)&gt;=1,1,IF($F168&lt;Calc!$B$2,4,IF(OR($E168&lt;=Calc!$B$2,N($G168)&gt;0),2,3))))</f>
        <v/>
      </c>
      <c r="N168">
        <f>IF(NOT(AND(ISNUMBER($E168),ISNUMBER($F168))),0,IF(Calc!$B$2&lt;$E168,0,IF(Calc!$B$2&gt;=$F168,1,(Calc!$B$2-$E168+1)/K168)))</f>
        <v/>
      </c>
      <c r="O168">
        <f>K168*MIN(1,N($G168))</f>
        <v/>
      </c>
      <c r="P168">
        <f>K168*N168</f>
        <v/>
      </c>
      <c r="Q168">
        <f>IF($B168="",0,IFERROR(MATCH($B168,Settings!$D$14:$D$21,0),0))</f>
        <v/>
      </c>
      <c r="R168">
        <f>IF($M168=4,Calc!$B$2-$F168,0)</f>
        <v/>
      </c>
      <c r="S168">
        <f>IF(AND($M168&gt;1,$M168&lt;4,N($F168)&gt;=Calc!$B$2),$F168,99999)</f>
        <v/>
      </c>
    </row>
    <row r="169">
      <c r="A169" s="67" t="n"/>
      <c r="B169" s="68" t="n"/>
      <c r="C169" s="68" t="n"/>
      <c r="D169" s="68" t="n"/>
      <c r="E169" s="69" t="n"/>
      <c r="F169" s="69" t="n"/>
      <c r="G169" s="70" t="n"/>
      <c r="H169" s="71" t="n"/>
      <c r="I169" s="71" t="n"/>
      <c r="J169" s="67" t="n"/>
      <c r="K169" s="72">
        <f>IF(AND(ISNUMBER($E169),ISNUMBER($F169)),MAX(1,$F169-$E169+1),0)</f>
        <v/>
      </c>
      <c r="L169" s="73">
        <f>IF($M169=0,"",INDEX(Lang!$B$68:$B$71,$M169))</f>
        <v/>
      </c>
      <c r="M169">
        <f>IF(NOT(AND(ISNUMBER($E169),ISNUMBER($F169))),0,IF(N($G169)&gt;=1,1,IF($F169&lt;Calc!$B$2,4,IF(OR($E169&lt;=Calc!$B$2,N($G169)&gt;0),2,3))))</f>
        <v/>
      </c>
      <c r="N169">
        <f>IF(NOT(AND(ISNUMBER($E169),ISNUMBER($F169))),0,IF(Calc!$B$2&lt;$E169,0,IF(Calc!$B$2&gt;=$F169,1,(Calc!$B$2-$E169+1)/K169)))</f>
        <v/>
      </c>
      <c r="O169">
        <f>K169*MIN(1,N($G169))</f>
        <v/>
      </c>
      <c r="P169">
        <f>K169*N169</f>
        <v/>
      </c>
      <c r="Q169">
        <f>IF($B169="",0,IFERROR(MATCH($B169,Settings!$D$14:$D$21,0),0))</f>
        <v/>
      </c>
      <c r="R169">
        <f>IF($M169=4,Calc!$B$2-$F169,0)</f>
        <v/>
      </c>
      <c r="S169">
        <f>IF(AND($M169&gt;1,$M169&lt;4,N($F169)&gt;=Calc!$B$2),$F169,99999)</f>
        <v/>
      </c>
    </row>
    <row r="170">
      <c r="A170" s="67" t="n"/>
      <c r="B170" s="68" t="n"/>
      <c r="C170" s="68" t="n"/>
      <c r="D170" s="68" t="n"/>
      <c r="E170" s="69" t="n"/>
      <c r="F170" s="69" t="n"/>
      <c r="G170" s="70" t="n"/>
      <c r="H170" s="71" t="n"/>
      <c r="I170" s="71" t="n"/>
      <c r="J170" s="67" t="n"/>
      <c r="K170" s="72">
        <f>IF(AND(ISNUMBER($E170),ISNUMBER($F170)),MAX(1,$F170-$E170+1),0)</f>
        <v/>
      </c>
      <c r="L170" s="73">
        <f>IF($M170=0,"",INDEX(Lang!$B$68:$B$71,$M170))</f>
        <v/>
      </c>
      <c r="M170">
        <f>IF(NOT(AND(ISNUMBER($E170),ISNUMBER($F170))),0,IF(N($G170)&gt;=1,1,IF($F170&lt;Calc!$B$2,4,IF(OR($E170&lt;=Calc!$B$2,N($G170)&gt;0),2,3))))</f>
        <v/>
      </c>
      <c r="N170">
        <f>IF(NOT(AND(ISNUMBER($E170),ISNUMBER($F170))),0,IF(Calc!$B$2&lt;$E170,0,IF(Calc!$B$2&gt;=$F170,1,(Calc!$B$2-$E170+1)/K170)))</f>
        <v/>
      </c>
      <c r="O170">
        <f>K170*MIN(1,N($G170))</f>
        <v/>
      </c>
      <c r="P170">
        <f>K170*N170</f>
        <v/>
      </c>
      <c r="Q170">
        <f>IF($B170="",0,IFERROR(MATCH($B170,Settings!$D$14:$D$21,0),0))</f>
        <v/>
      </c>
      <c r="R170">
        <f>IF($M170=4,Calc!$B$2-$F170,0)</f>
        <v/>
      </c>
      <c r="S170">
        <f>IF(AND($M170&gt;1,$M170&lt;4,N($F170)&gt;=Calc!$B$2),$F170,99999)</f>
        <v/>
      </c>
    </row>
    <row r="171">
      <c r="A171" s="67" t="n"/>
      <c r="B171" s="68" t="n"/>
      <c r="C171" s="68" t="n"/>
      <c r="D171" s="68" t="n"/>
      <c r="E171" s="69" t="n"/>
      <c r="F171" s="69" t="n"/>
      <c r="G171" s="70" t="n"/>
      <c r="H171" s="71" t="n"/>
      <c r="I171" s="71" t="n"/>
      <c r="J171" s="67" t="n"/>
      <c r="K171" s="72">
        <f>IF(AND(ISNUMBER($E171),ISNUMBER($F171)),MAX(1,$F171-$E171+1),0)</f>
        <v/>
      </c>
      <c r="L171" s="73">
        <f>IF($M171=0,"",INDEX(Lang!$B$68:$B$71,$M171))</f>
        <v/>
      </c>
      <c r="M171">
        <f>IF(NOT(AND(ISNUMBER($E171),ISNUMBER($F171))),0,IF(N($G171)&gt;=1,1,IF($F171&lt;Calc!$B$2,4,IF(OR($E171&lt;=Calc!$B$2,N($G171)&gt;0),2,3))))</f>
        <v/>
      </c>
      <c r="N171">
        <f>IF(NOT(AND(ISNUMBER($E171),ISNUMBER($F171))),0,IF(Calc!$B$2&lt;$E171,0,IF(Calc!$B$2&gt;=$F171,1,(Calc!$B$2-$E171+1)/K171)))</f>
        <v/>
      </c>
      <c r="O171">
        <f>K171*MIN(1,N($G171))</f>
        <v/>
      </c>
      <c r="P171">
        <f>K171*N171</f>
        <v/>
      </c>
      <c r="Q171">
        <f>IF($B171="",0,IFERROR(MATCH($B171,Settings!$D$14:$D$21,0),0))</f>
        <v/>
      </c>
      <c r="R171">
        <f>IF($M171=4,Calc!$B$2-$F171,0)</f>
        <v/>
      </c>
      <c r="S171">
        <f>IF(AND($M171&gt;1,$M171&lt;4,N($F171)&gt;=Calc!$B$2),$F171,99999)</f>
        <v/>
      </c>
    </row>
    <row r="172">
      <c r="A172" s="67" t="n"/>
      <c r="B172" s="68" t="n"/>
      <c r="C172" s="68" t="n"/>
      <c r="D172" s="68" t="n"/>
      <c r="E172" s="69" t="n"/>
      <c r="F172" s="69" t="n"/>
      <c r="G172" s="70" t="n"/>
      <c r="H172" s="71" t="n"/>
      <c r="I172" s="71" t="n"/>
      <c r="J172" s="67" t="n"/>
      <c r="K172" s="72">
        <f>IF(AND(ISNUMBER($E172),ISNUMBER($F172)),MAX(1,$F172-$E172+1),0)</f>
        <v/>
      </c>
      <c r="L172" s="73">
        <f>IF($M172=0,"",INDEX(Lang!$B$68:$B$71,$M172))</f>
        <v/>
      </c>
      <c r="M172">
        <f>IF(NOT(AND(ISNUMBER($E172),ISNUMBER($F172))),0,IF(N($G172)&gt;=1,1,IF($F172&lt;Calc!$B$2,4,IF(OR($E172&lt;=Calc!$B$2,N($G172)&gt;0),2,3))))</f>
        <v/>
      </c>
      <c r="N172">
        <f>IF(NOT(AND(ISNUMBER($E172),ISNUMBER($F172))),0,IF(Calc!$B$2&lt;$E172,0,IF(Calc!$B$2&gt;=$F172,1,(Calc!$B$2-$E172+1)/K172)))</f>
        <v/>
      </c>
      <c r="O172">
        <f>K172*MIN(1,N($G172))</f>
        <v/>
      </c>
      <c r="P172">
        <f>K172*N172</f>
        <v/>
      </c>
      <c r="Q172">
        <f>IF($B172="",0,IFERROR(MATCH($B172,Settings!$D$14:$D$21,0),0))</f>
        <v/>
      </c>
      <c r="R172">
        <f>IF($M172=4,Calc!$B$2-$F172,0)</f>
        <v/>
      </c>
      <c r="S172">
        <f>IF(AND($M172&gt;1,$M172&lt;4,N($F172)&gt;=Calc!$B$2),$F172,99999)</f>
        <v/>
      </c>
    </row>
    <row r="173">
      <c r="A173" s="67" t="n"/>
      <c r="B173" s="68" t="n"/>
      <c r="C173" s="68" t="n"/>
      <c r="D173" s="68" t="n"/>
      <c r="E173" s="69" t="n"/>
      <c r="F173" s="69" t="n"/>
      <c r="G173" s="70" t="n"/>
      <c r="H173" s="71" t="n"/>
      <c r="I173" s="71" t="n"/>
      <c r="J173" s="67" t="n"/>
      <c r="K173" s="72">
        <f>IF(AND(ISNUMBER($E173),ISNUMBER($F173)),MAX(1,$F173-$E173+1),0)</f>
        <v/>
      </c>
      <c r="L173" s="73">
        <f>IF($M173=0,"",INDEX(Lang!$B$68:$B$71,$M173))</f>
        <v/>
      </c>
      <c r="M173">
        <f>IF(NOT(AND(ISNUMBER($E173),ISNUMBER($F173))),0,IF(N($G173)&gt;=1,1,IF($F173&lt;Calc!$B$2,4,IF(OR($E173&lt;=Calc!$B$2,N($G173)&gt;0),2,3))))</f>
        <v/>
      </c>
      <c r="N173">
        <f>IF(NOT(AND(ISNUMBER($E173),ISNUMBER($F173))),0,IF(Calc!$B$2&lt;$E173,0,IF(Calc!$B$2&gt;=$F173,1,(Calc!$B$2-$E173+1)/K173)))</f>
        <v/>
      </c>
      <c r="O173">
        <f>K173*MIN(1,N($G173))</f>
        <v/>
      </c>
      <c r="P173">
        <f>K173*N173</f>
        <v/>
      </c>
      <c r="Q173">
        <f>IF($B173="",0,IFERROR(MATCH($B173,Settings!$D$14:$D$21,0),0))</f>
        <v/>
      </c>
      <c r="R173">
        <f>IF($M173=4,Calc!$B$2-$F173,0)</f>
        <v/>
      </c>
      <c r="S173">
        <f>IF(AND($M173&gt;1,$M173&lt;4,N($F173)&gt;=Calc!$B$2),$F173,99999)</f>
        <v/>
      </c>
    </row>
    <row r="174">
      <c r="A174" s="67" t="n"/>
      <c r="B174" s="68" t="n"/>
      <c r="C174" s="68" t="n"/>
      <c r="D174" s="68" t="n"/>
      <c r="E174" s="69" t="n"/>
      <c r="F174" s="69" t="n"/>
      <c r="G174" s="70" t="n"/>
      <c r="H174" s="71" t="n"/>
      <c r="I174" s="71" t="n"/>
      <c r="J174" s="67" t="n"/>
      <c r="K174" s="72">
        <f>IF(AND(ISNUMBER($E174),ISNUMBER($F174)),MAX(1,$F174-$E174+1),0)</f>
        <v/>
      </c>
      <c r="L174" s="73">
        <f>IF($M174=0,"",INDEX(Lang!$B$68:$B$71,$M174))</f>
        <v/>
      </c>
      <c r="M174">
        <f>IF(NOT(AND(ISNUMBER($E174),ISNUMBER($F174))),0,IF(N($G174)&gt;=1,1,IF($F174&lt;Calc!$B$2,4,IF(OR($E174&lt;=Calc!$B$2,N($G174)&gt;0),2,3))))</f>
        <v/>
      </c>
      <c r="N174">
        <f>IF(NOT(AND(ISNUMBER($E174),ISNUMBER($F174))),0,IF(Calc!$B$2&lt;$E174,0,IF(Calc!$B$2&gt;=$F174,1,(Calc!$B$2-$E174+1)/K174)))</f>
        <v/>
      </c>
      <c r="O174">
        <f>K174*MIN(1,N($G174))</f>
        <v/>
      </c>
      <c r="P174">
        <f>K174*N174</f>
        <v/>
      </c>
      <c r="Q174">
        <f>IF($B174="",0,IFERROR(MATCH($B174,Settings!$D$14:$D$21,0),0))</f>
        <v/>
      </c>
      <c r="R174">
        <f>IF($M174=4,Calc!$B$2-$F174,0)</f>
        <v/>
      </c>
      <c r="S174">
        <f>IF(AND($M174&gt;1,$M174&lt;4,N($F174)&gt;=Calc!$B$2),$F174,99999)</f>
        <v/>
      </c>
    </row>
    <row r="175">
      <c r="A175" s="67" t="n"/>
      <c r="B175" s="68" t="n"/>
      <c r="C175" s="68" t="n"/>
      <c r="D175" s="68" t="n"/>
      <c r="E175" s="69" t="n"/>
      <c r="F175" s="69" t="n"/>
      <c r="G175" s="70" t="n"/>
      <c r="H175" s="71" t="n"/>
      <c r="I175" s="71" t="n"/>
      <c r="J175" s="67" t="n"/>
      <c r="K175" s="72">
        <f>IF(AND(ISNUMBER($E175),ISNUMBER($F175)),MAX(1,$F175-$E175+1),0)</f>
        <v/>
      </c>
      <c r="L175" s="73">
        <f>IF($M175=0,"",INDEX(Lang!$B$68:$B$71,$M175))</f>
        <v/>
      </c>
      <c r="M175">
        <f>IF(NOT(AND(ISNUMBER($E175),ISNUMBER($F175))),0,IF(N($G175)&gt;=1,1,IF($F175&lt;Calc!$B$2,4,IF(OR($E175&lt;=Calc!$B$2,N($G175)&gt;0),2,3))))</f>
        <v/>
      </c>
      <c r="N175">
        <f>IF(NOT(AND(ISNUMBER($E175),ISNUMBER($F175))),0,IF(Calc!$B$2&lt;$E175,0,IF(Calc!$B$2&gt;=$F175,1,(Calc!$B$2-$E175+1)/K175)))</f>
        <v/>
      </c>
      <c r="O175">
        <f>K175*MIN(1,N($G175))</f>
        <v/>
      </c>
      <c r="P175">
        <f>K175*N175</f>
        <v/>
      </c>
      <c r="Q175">
        <f>IF($B175="",0,IFERROR(MATCH($B175,Settings!$D$14:$D$21,0),0))</f>
        <v/>
      </c>
      <c r="R175">
        <f>IF($M175=4,Calc!$B$2-$F175,0)</f>
        <v/>
      </c>
      <c r="S175">
        <f>IF(AND($M175&gt;1,$M175&lt;4,N($F175)&gt;=Calc!$B$2),$F175,99999)</f>
        <v/>
      </c>
    </row>
    <row r="176">
      <c r="A176" s="67" t="n"/>
      <c r="B176" s="68" t="n"/>
      <c r="C176" s="68" t="n"/>
      <c r="D176" s="68" t="n"/>
      <c r="E176" s="69" t="n"/>
      <c r="F176" s="69" t="n"/>
      <c r="G176" s="70" t="n"/>
      <c r="H176" s="71" t="n"/>
      <c r="I176" s="71" t="n"/>
      <c r="J176" s="67" t="n"/>
      <c r="K176" s="72">
        <f>IF(AND(ISNUMBER($E176),ISNUMBER($F176)),MAX(1,$F176-$E176+1),0)</f>
        <v/>
      </c>
      <c r="L176" s="73">
        <f>IF($M176=0,"",INDEX(Lang!$B$68:$B$71,$M176))</f>
        <v/>
      </c>
      <c r="M176">
        <f>IF(NOT(AND(ISNUMBER($E176),ISNUMBER($F176))),0,IF(N($G176)&gt;=1,1,IF($F176&lt;Calc!$B$2,4,IF(OR($E176&lt;=Calc!$B$2,N($G176)&gt;0),2,3))))</f>
        <v/>
      </c>
      <c r="N176">
        <f>IF(NOT(AND(ISNUMBER($E176),ISNUMBER($F176))),0,IF(Calc!$B$2&lt;$E176,0,IF(Calc!$B$2&gt;=$F176,1,(Calc!$B$2-$E176+1)/K176)))</f>
        <v/>
      </c>
      <c r="O176">
        <f>K176*MIN(1,N($G176))</f>
        <v/>
      </c>
      <c r="P176">
        <f>K176*N176</f>
        <v/>
      </c>
      <c r="Q176">
        <f>IF($B176="",0,IFERROR(MATCH($B176,Settings!$D$14:$D$21,0),0))</f>
        <v/>
      </c>
      <c r="R176">
        <f>IF($M176=4,Calc!$B$2-$F176,0)</f>
        <v/>
      </c>
      <c r="S176">
        <f>IF(AND($M176&gt;1,$M176&lt;4,N($F176)&gt;=Calc!$B$2),$F176,99999)</f>
        <v/>
      </c>
    </row>
    <row r="177">
      <c r="A177" s="67" t="n"/>
      <c r="B177" s="68" t="n"/>
      <c r="C177" s="68" t="n"/>
      <c r="D177" s="68" t="n"/>
      <c r="E177" s="69" t="n"/>
      <c r="F177" s="69" t="n"/>
      <c r="G177" s="70" t="n"/>
      <c r="H177" s="71" t="n"/>
      <c r="I177" s="71" t="n"/>
      <c r="J177" s="67" t="n"/>
      <c r="K177" s="72">
        <f>IF(AND(ISNUMBER($E177),ISNUMBER($F177)),MAX(1,$F177-$E177+1),0)</f>
        <v/>
      </c>
      <c r="L177" s="73">
        <f>IF($M177=0,"",INDEX(Lang!$B$68:$B$71,$M177))</f>
        <v/>
      </c>
      <c r="M177">
        <f>IF(NOT(AND(ISNUMBER($E177),ISNUMBER($F177))),0,IF(N($G177)&gt;=1,1,IF($F177&lt;Calc!$B$2,4,IF(OR($E177&lt;=Calc!$B$2,N($G177)&gt;0),2,3))))</f>
        <v/>
      </c>
      <c r="N177">
        <f>IF(NOT(AND(ISNUMBER($E177),ISNUMBER($F177))),0,IF(Calc!$B$2&lt;$E177,0,IF(Calc!$B$2&gt;=$F177,1,(Calc!$B$2-$E177+1)/K177)))</f>
        <v/>
      </c>
      <c r="O177">
        <f>K177*MIN(1,N($G177))</f>
        <v/>
      </c>
      <c r="P177">
        <f>K177*N177</f>
        <v/>
      </c>
      <c r="Q177">
        <f>IF($B177="",0,IFERROR(MATCH($B177,Settings!$D$14:$D$21,0),0))</f>
        <v/>
      </c>
      <c r="R177">
        <f>IF($M177=4,Calc!$B$2-$F177,0)</f>
        <v/>
      </c>
      <c r="S177">
        <f>IF(AND($M177&gt;1,$M177&lt;4,N($F177)&gt;=Calc!$B$2),$F177,99999)</f>
        <v/>
      </c>
    </row>
    <row r="178">
      <c r="A178" s="67" t="n"/>
      <c r="B178" s="68" t="n"/>
      <c r="C178" s="68" t="n"/>
      <c r="D178" s="68" t="n"/>
      <c r="E178" s="69" t="n"/>
      <c r="F178" s="69" t="n"/>
      <c r="G178" s="70" t="n"/>
      <c r="H178" s="71" t="n"/>
      <c r="I178" s="71" t="n"/>
      <c r="J178" s="67" t="n"/>
      <c r="K178" s="72">
        <f>IF(AND(ISNUMBER($E178),ISNUMBER($F178)),MAX(1,$F178-$E178+1),0)</f>
        <v/>
      </c>
      <c r="L178" s="73">
        <f>IF($M178=0,"",INDEX(Lang!$B$68:$B$71,$M178))</f>
        <v/>
      </c>
      <c r="M178">
        <f>IF(NOT(AND(ISNUMBER($E178),ISNUMBER($F178))),0,IF(N($G178)&gt;=1,1,IF($F178&lt;Calc!$B$2,4,IF(OR($E178&lt;=Calc!$B$2,N($G178)&gt;0),2,3))))</f>
        <v/>
      </c>
      <c r="N178">
        <f>IF(NOT(AND(ISNUMBER($E178),ISNUMBER($F178))),0,IF(Calc!$B$2&lt;$E178,0,IF(Calc!$B$2&gt;=$F178,1,(Calc!$B$2-$E178+1)/K178)))</f>
        <v/>
      </c>
      <c r="O178">
        <f>K178*MIN(1,N($G178))</f>
        <v/>
      </c>
      <c r="P178">
        <f>K178*N178</f>
        <v/>
      </c>
      <c r="Q178">
        <f>IF($B178="",0,IFERROR(MATCH($B178,Settings!$D$14:$D$21,0),0))</f>
        <v/>
      </c>
      <c r="R178">
        <f>IF($M178=4,Calc!$B$2-$F178,0)</f>
        <v/>
      </c>
      <c r="S178">
        <f>IF(AND($M178&gt;1,$M178&lt;4,N($F178)&gt;=Calc!$B$2),$F178,99999)</f>
        <v/>
      </c>
    </row>
    <row r="179">
      <c r="A179" s="67" t="n"/>
      <c r="B179" s="68" t="n"/>
      <c r="C179" s="68" t="n"/>
      <c r="D179" s="68" t="n"/>
      <c r="E179" s="69" t="n"/>
      <c r="F179" s="69" t="n"/>
      <c r="G179" s="70" t="n"/>
      <c r="H179" s="71" t="n"/>
      <c r="I179" s="71" t="n"/>
      <c r="J179" s="67" t="n"/>
      <c r="K179" s="72">
        <f>IF(AND(ISNUMBER($E179),ISNUMBER($F179)),MAX(1,$F179-$E179+1),0)</f>
        <v/>
      </c>
      <c r="L179" s="73">
        <f>IF($M179=0,"",INDEX(Lang!$B$68:$B$71,$M179))</f>
        <v/>
      </c>
      <c r="M179">
        <f>IF(NOT(AND(ISNUMBER($E179),ISNUMBER($F179))),0,IF(N($G179)&gt;=1,1,IF($F179&lt;Calc!$B$2,4,IF(OR($E179&lt;=Calc!$B$2,N($G179)&gt;0),2,3))))</f>
        <v/>
      </c>
      <c r="N179">
        <f>IF(NOT(AND(ISNUMBER($E179),ISNUMBER($F179))),0,IF(Calc!$B$2&lt;$E179,0,IF(Calc!$B$2&gt;=$F179,1,(Calc!$B$2-$E179+1)/K179)))</f>
        <v/>
      </c>
      <c r="O179">
        <f>K179*MIN(1,N($G179))</f>
        <v/>
      </c>
      <c r="P179">
        <f>K179*N179</f>
        <v/>
      </c>
      <c r="Q179">
        <f>IF($B179="",0,IFERROR(MATCH($B179,Settings!$D$14:$D$21,0),0))</f>
        <v/>
      </c>
      <c r="R179">
        <f>IF($M179=4,Calc!$B$2-$F179,0)</f>
        <v/>
      </c>
      <c r="S179">
        <f>IF(AND($M179&gt;1,$M179&lt;4,N($F179)&gt;=Calc!$B$2),$F179,99999)</f>
        <v/>
      </c>
    </row>
    <row r="180">
      <c r="A180" s="67" t="n"/>
      <c r="B180" s="68" t="n"/>
      <c r="C180" s="68" t="n"/>
      <c r="D180" s="68" t="n"/>
      <c r="E180" s="69" t="n"/>
      <c r="F180" s="69" t="n"/>
      <c r="G180" s="70" t="n"/>
      <c r="H180" s="71" t="n"/>
      <c r="I180" s="71" t="n"/>
      <c r="J180" s="67" t="n"/>
      <c r="K180" s="72">
        <f>IF(AND(ISNUMBER($E180),ISNUMBER($F180)),MAX(1,$F180-$E180+1),0)</f>
        <v/>
      </c>
      <c r="L180" s="73">
        <f>IF($M180=0,"",INDEX(Lang!$B$68:$B$71,$M180))</f>
        <v/>
      </c>
      <c r="M180">
        <f>IF(NOT(AND(ISNUMBER($E180),ISNUMBER($F180))),0,IF(N($G180)&gt;=1,1,IF($F180&lt;Calc!$B$2,4,IF(OR($E180&lt;=Calc!$B$2,N($G180)&gt;0),2,3))))</f>
        <v/>
      </c>
      <c r="N180">
        <f>IF(NOT(AND(ISNUMBER($E180),ISNUMBER($F180))),0,IF(Calc!$B$2&lt;$E180,0,IF(Calc!$B$2&gt;=$F180,1,(Calc!$B$2-$E180+1)/K180)))</f>
        <v/>
      </c>
      <c r="O180">
        <f>K180*MIN(1,N($G180))</f>
        <v/>
      </c>
      <c r="P180">
        <f>K180*N180</f>
        <v/>
      </c>
      <c r="Q180">
        <f>IF($B180="",0,IFERROR(MATCH($B180,Settings!$D$14:$D$21,0),0))</f>
        <v/>
      </c>
      <c r="R180">
        <f>IF($M180=4,Calc!$B$2-$F180,0)</f>
        <v/>
      </c>
      <c r="S180">
        <f>IF(AND($M180&gt;1,$M180&lt;4,N($F180)&gt;=Calc!$B$2),$F180,99999)</f>
        <v/>
      </c>
    </row>
    <row r="181">
      <c r="A181" s="67" t="n"/>
      <c r="B181" s="68" t="n"/>
      <c r="C181" s="68" t="n"/>
      <c r="D181" s="68" t="n"/>
      <c r="E181" s="69" t="n"/>
      <c r="F181" s="69" t="n"/>
      <c r="G181" s="70" t="n"/>
      <c r="H181" s="71" t="n"/>
      <c r="I181" s="71" t="n"/>
      <c r="J181" s="67" t="n"/>
      <c r="K181" s="72">
        <f>IF(AND(ISNUMBER($E181),ISNUMBER($F181)),MAX(1,$F181-$E181+1),0)</f>
        <v/>
      </c>
      <c r="L181" s="73">
        <f>IF($M181=0,"",INDEX(Lang!$B$68:$B$71,$M181))</f>
        <v/>
      </c>
      <c r="M181">
        <f>IF(NOT(AND(ISNUMBER($E181),ISNUMBER($F181))),0,IF(N($G181)&gt;=1,1,IF($F181&lt;Calc!$B$2,4,IF(OR($E181&lt;=Calc!$B$2,N($G181)&gt;0),2,3))))</f>
        <v/>
      </c>
      <c r="N181">
        <f>IF(NOT(AND(ISNUMBER($E181),ISNUMBER($F181))),0,IF(Calc!$B$2&lt;$E181,0,IF(Calc!$B$2&gt;=$F181,1,(Calc!$B$2-$E181+1)/K181)))</f>
        <v/>
      </c>
      <c r="O181">
        <f>K181*MIN(1,N($G181))</f>
        <v/>
      </c>
      <c r="P181">
        <f>K181*N181</f>
        <v/>
      </c>
      <c r="Q181">
        <f>IF($B181="",0,IFERROR(MATCH($B181,Settings!$D$14:$D$21,0),0))</f>
        <v/>
      </c>
      <c r="R181">
        <f>IF($M181=4,Calc!$B$2-$F181,0)</f>
        <v/>
      </c>
      <c r="S181">
        <f>IF(AND($M181&gt;1,$M181&lt;4,N($F181)&gt;=Calc!$B$2),$F181,99999)</f>
        <v/>
      </c>
    </row>
    <row r="182">
      <c r="A182" s="67" t="n"/>
      <c r="B182" s="68" t="n"/>
      <c r="C182" s="68" t="n"/>
      <c r="D182" s="68" t="n"/>
      <c r="E182" s="69" t="n"/>
      <c r="F182" s="69" t="n"/>
      <c r="G182" s="70" t="n"/>
      <c r="H182" s="71" t="n"/>
      <c r="I182" s="71" t="n"/>
      <c r="J182" s="67" t="n"/>
      <c r="K182" s="72">
        <f>IF(AND(ISNUMBER($E182),ISNUMBER($F182)),MAX(1,$F182-$E182+1),0)</f>
        <v/>
      </c>
      <c r="L182" s="73">
        <f>IF($M182=0,"",INDEX(Lang!$B$68:$B$71,$M182))</f>
        <v/>
      </c>
      <c r="M182">
        <f>IF(NOT(AND(ISNUMBER($E182),ISNUMBER($F182))),0,IF(N($G182)&gt;=1,1,IF($F182&lt;Calc!$B$2,4,IF(OR($E182&lt;=Calc!$B$2,N($G182)&gt;0),2,3))))</f>
        <v/>
      </c>
      <c r="N182">
        <f>IF(NOT(AND(ISNUMBER($E182),ISNUMBER($F182))),0,IF(Calc!$B$2&lt;$E182,0,IF(Calc!$B$2&gt;=$F182,1,(Calc!$B$2-$E182+1)/K182)))</f>
        <v/>
      </c>
      <c r="O182">
        <f>K182*MIN(1,N($G182))</f>
        <v/>
      </c>
      <c r="P182">
        <f>K182*N182</f>
        <v/>
      </c>
      <c r="Q182">
        <f>IF($B182="",0,IFERROR(MATCH($B182,Settings!$D$14:$D$21,0),0))</f>
        <v/>
      </c>
      <c r="R182">
        <f>IF($M182=4,Calc!$B$2-$F182,0)</f>
        <v/>
      </c>
      <c r="S182">
        <f>IF(AND($M182&gt;1,$M182&lt;4,N($F182)&gt;=Calc!$B$2),$F182,99999)</f>
        <v/>
      </c>
    </row>
    <row r="183">
      <c r="A183" s="67" t="n"/>
      <c r="B183" s="68" t="n"/>
      <c r="C183" s="68" t="n"/>
      <c r="D183" s="68" t="n"/>
      <c r="E183" s="69" t="n"/>
      <c r="F183" s="69" t="n"/>
      <c r="G183" s="70" t="n"/>
      <c r="H183" s="71" t="n"/>
      <c r="I183" s="71" t="n"/>
      <c r="J183" s="67" t="n"/>
      <c r="K183" s="72">
        <f>IF(AND(ISNUMBER($E183),ISNUMBER($F183)),MAX(1,$F183-$E183+1),0)</f>
        <v/>
      </c>
      <c r="L183" s="73">
        <f>IF($M183=0,"",INDEX(Lang!$B$68:$B$71,$M183))</f>
        <v/>
      </c>
      <c r="M183">
        <f>IF(NOT(AND(ISNUMBER($E183),ISNUMBER($F183))),0,IF(N($G183)&gt;=1,1,IF($F183&lt;Calc!$B$2,4,IF(OR($E183&lt;=Calc!$B$2,N($G183)&gt;0),2,3))))</f>
        <v/>
      </c>
      <c r="N183">
        <f>IF(NOT(AND(ISNUMBER($E183),ISNUMBER($F183))),0,IF(Calc!$B$2&lt;$E183,0,IF(Calc!$B$2&gt;=$F183,1,(Calc!$B$2-$E183+1)/K183)))</f>
        <v/>
      </c>
      <c r="O183">
        <f>K183*MIN(1,N($G183))</f>
        <v/>
      </c>
      <c r="P183">
        <f>K183*N183</f>
        <v/>
      </c>
      <c r="Q183">
        <f>IF($B183="",0,IFERROR(MATCH($B183,Settings!$D$14:$D$21,0),0))</f>
        <v/>
      </c>
      <c r="R183">
        <f>IF($M183=4,Calc!$B$2-$F183,0)</f>
        <v/>
      </c>
      <c r="S183">
        <f>IF(AND($M183&gt;1,$M183&lt;4,N($F183)&gt;=Calc!$B$2),$F183,99999)</f>
        <v/>
      </c>
    </row>
    <row r="184">
      <c r="A184" s="67" t="n"/>
      <c r="B184" s="68" t="n"/>
      <c r="C184" s="68" t="n"/>
      <c r="D184" s="68" t="n"/>
      <c r="E184" s="69" t="n"/>
      <c r="F184" s="69" t="n"/>
      <c r="G184" s="70" t="n"/>
      <c r="H184" s="71" t="n"/>
      <c r="I184" s="71" t="n"/>
      <c r="J184" s="67" t="n"/>
      <c r="K184" s="72">
        <f>IF(AND(ISNUMBER($E184),ISNUMBER($F184)),MAX(1,$F184-$E184+1),0)</f>
        <v/>
      </c>
      <c r="L184" s="73">
        <f>IF($M184=0,"",INDEX(Lang!$B$68:$B$71,$M184))</f>
        <v/>
      </c>
      <c r="M184">
        <f>IF(NOT(AND(ISNUMBER($E184),ISNUMBER($F184))),0,IF(N($G184)&gt;=1,1,IF($F184&lt;Calc!$B$2,4,IF(OR($E184&lt;=Calc!$B$2,N($G184)&gt;0),2,3))))</f>
        <v/>
      </c>
      <c r="N184">
        <f>IF(NOT(AND(ISNUMBER($E184),ISNUMBER($F184))),0,IF(Calc!$B$2&lt;$E184,0,IF(Calc!$B$2&gt;=$F184,1,(Calc!$B$2-$E184+1)/K184)))</f>
        <v/>
      </c>
      <c r="O184">
        <f>K184*MIN(1,N($G184))</f>
        <v/>
      </c>
      <c r="P184">
        <f>K184*N184</f>
        <v/>
      </c>
      <c r="Q184">
        <f>IF($B184="",0,IFERROR(MATCH($B184,Settings!$D$14:$D$21,0),0))</f>
        <v/>
      </c>
      <c r="R184">
        <f>IF($M184=4,Calc!$B$2-$F184,0)</f>
        <v/>
      </c>
      <c r="S184">
        <f>IF(AND($M184&gt;1,$M184&lt;4,N($F184)&gt;=Calc!$B$2),$F184,99999)</f>
        <v/>
      </c>
    </row>
    <row r="185">
      <c r="A185" s="67" t="n"/>
      <c r="B185" s="68" t="n"/>
      <c r="C185" s="68" t="n"/>
      <c r="D185" s="68" t="n"/>
      <c r="E185" s="69" t="n"/>
      <c r="F185" s="69" t="n"/>
      <c r="G185" s="70" t="n"/>
      <c r="H185" s="71" t="n"/>
      <c r="I185" s="71" t="n"/>
      <c r="J185" s="67" t="n"/>
      <c r="K185" s="72">
        <f>IF(AND(ISNUMBER($E185),ISNUMBER($F185)),MAX(1,$F185-$E185+1),0)</f>
        <v/>
      </c>
      <c r="L185" s="73">
        <f>IF($M185=0,"",INDEX(Lang!$B$68:$B$71,$M185))</f>
        <v/>
      </c>
      <c r="M185">
        <f>IF(NOT(AND(ISNUMBER($E185),ISNUMBER($F185))),0,IF(N($G185)&gt;=1,1,IF($F185&lt;Calc!$B$2,4,IF(OR($E185&lt;=Calc!$B$2,N($G185)&gt;0),2,3))))</f>
        <v/>
      </c>
      <c r="N185">
        <f>IF(NOT(AND(ISNUMBER($E185),ISNUMBER($F185))),0,IF(Calc!$B$2&lt;$E185,0,IF(Calc!$B$2&gt;=$F185,1,(Calc!$B$2-$E185+1)/K185)))</f>
        <v/>
      </c>
      <c r="O185">
        <f>K185*MIN(1,N($G185))</f>
        <v/>
      </c>
      <c r="P185">
        <f>K185*N185</f>
        <v/>
      </c>
      <c r="Q185">
        <f>IF($B185="",0,IFERROR(MATCH($B185,Settings!$D$14:$D$21,0),0))</f>
        <v/>
      </c>
      <c r="R185">
        <f>IF($M185=4,Calc!$B$2-$F185,0)</f>
        <v/>
      </c>
      <c r="S185">
        <f>IF(AND($M185&gt;1,$M185&lt;4,N($F185)&gt;=Calc!$B$2),$F185,99999)</f>
        <v/>
      </c>
    </row>
    <row r="186">
      <c r="A186" s="67" t="n"/>
      <c r="B186" s="68" t="n"/>
      <c r="C186" s="68" t="n"/>
      <c r="D186" s="68" t="n"/>
      <c r="E186" s="69" t="n"/>
      <c r="F186" s="69" t="n"/>
      <c r="G186" s="70" t="n"/>
      <c r="H186" s="71" t="n"/>
      <c r="I186" s="71" t="n"/>
      <c r="J186" s="67" t="n"/>
      <c r="K186" s="72">
        <f>IF(AND(ISNUMBER($E186),ISNUMBER($F186)),MAX(1,$F186-$E186+1),0)</f>
        <v/>
      </c>
      <c r="L186" s="73">
        <f>IF($M186=0,"",INDEX(Lang!$B$68:$B$71,$M186))</f>
        <v/>
      </c>
      <c r="M186">
        <f>IF(NOT(AND(ISNUMBER($E186),ISNUMBER($F186))),0,IF(N($G186)&gt;=1,1,IF($F186&lt;Calc!$B$2,4,IF(OR($E186&lt;=Calc!$B$2,N($G186)&gt;0),2,3))))</f>
        <v/>
      </c>
      <c r="N186">
        <f>IF(NOT(AND(ISNUMBER($E186),ISNUMBER($F186))),0,IF(Calc!$B$2&lt;$E186,0,IF(Calc!$B$2&gt;=$F186,1,(Calc!$B$2-$E186+1)/K186)))</f>
        <v/>
      </c>
      <c r="O186">
        <f>K186*MIN(1,N($G186))</f>
        <v/>
      </c>
      <c r="P186">
        <f>K186*N186</f>
        <v/>
      </c>
      <c r="Q186">
        <f>IF($B186="",0,IFERROR(MATCH($B186,Settings!$D$14:$D$21,0),0))</f>
        <v/>
      </c>
      <c r="R186">
        <f>IF($M186=4,Calc!$B$2-$F186,0)</f>
        <v/>
      </c>
      <c r="S186">
        <f>IF(AND($M186&gt;1,$M186&lt;4,N($F186)&gt;=Calc!$B$2),$F186,99999)</f>
        <v/>
      </c>
    </row>
    <row r="187">
      <c r="A187" s="67" t="n"/>
      <c r="B187" s="68" t="n"/>
      <c r="C187" s="68" t="n"/>
      <c r="D187" s="68" t="n"/>
      <c r="E187" s="69" t="n"/>
      <c r="F187" s="69" t="n"/>
      <c r="G187" s="70" t="n"/>
      <c r="H187" s="71" t="n"/>
      <c r="I187" s="71" t="n"/>
      <c r="J187" s="67" t="n"/>
      <c r="K187" s="72">
        <f>IF(AND(ISNUMBER($E187),ISNUMBER($F187)),MAX(1,$F187-$E187+1),0)</f>
        <v/>
      </c>
      <c r="L187" s="73">
        <f>IF($M187=0,"",INDEX(Lang!$B$68:$B$71,$M187))</f>
        <v/>
      </c>
      <c r="M187">
        <f>IF(NOT(AND(ISNUMBER($E187),ISNUMBER($F187))),0,IF(N($G187)&gt;=1,1,IF($F187&lt;Calc!$B$2,4,IF(OR($E187&lt;=Calc!$B$2,N($G187)&gt;0),2,3))))</f>
        <v/>
      </c>
      <c r="N187">
        <f>IF(NOT(AND(ISNUMBER($E187),ISNUMBER($F187))),0,IF(Calc!$B$2&lt;$E187,0,IF(Calc!$B$2&gt;=$F187,1,(Calc!$B$2-$E187+1)/K187)))</f>
        <v/>
      </c>
      <c r="O187">
        <f>K187*MIN(1,N($G187))</f>
        <v/>
      </c>
      <c r="P187">
        <f>K187*N187</f>
        <v/>
      </c>
      <c r="Q187">
        <f>IF($B187="",0,IFERROR(MATCH($B187,Settings!$D$14:$D$21,0),0))</f>
        <v/>
      </c>
      <c r="R187">
        <f>IF($M187=4,Calc!$B$2-$F187,0)</f>
        <v/>
      </c>
      <c r="S187">
        <f>IF(AND($M187&gt;1,$M187&lt;4,N($F187)&gt;=Calc!$B$2),$F187,99999)</f>
        <v/>
      </c>
    </row>
    <row r="188">
      <c r="A188" s="67" t="n"/>
      <c r="B188" s="68" t="n"/>
      <c r="C188" s="68" t="n"/>
      <c r="D188" s="68" t="n"/>
      <c r="E188" s="69" t="n"/>
      <c r="F188" s="69" t="n"/>
      <c r="G188" s="70" t="n"/>
      <c r="H188" s="71" t="n"/>
      <c r="I188" s="71" t="n"/>
      <c r="J188" s="67" t="n"/>
      <c r="K188" s="72">
        <f>IF(AND(ISNUMBER($E188),ISNUMBER($F188)),MAX(1,$F188-$E188+1),0)</f>
        <v/>
      </c>
      <c r="L188" s="73">
        <f>IF($M188=0,"",INDEX(Lang!$B$68:$B$71,$M188))</f>
        <v/>
      </c>
      <c r="M188">
        <f>IF(NOT(AND(ISNUMBER($E188),ISNUMBER($F188))),0,IF(N($G188)&gt;=1,1,IF($F188&lt;Calc!$B$2,4,IF(OR($E188&lt;=Calc!$B$2,N($G188)&gt;0),2,3))))</f>
        <v/>
      </c>
      <c r="N188">
        <f>IF(NOT(AND(ISNUMBER($E188),ISNUMBER($F188))),0,IF(Calc!$B$2&lt;$E188,0,IF(Calc!$B$2&gt;=$F188,1,(Calc!$B$2-$E188+1)/K188)))</f>
        <v/>
      </c>
      <c r="O188">
        <f>K188*MIN(1,N($G188))</f>
        <v/>
      </c>
      <c r="P188">
        <f>K188*N188</f>
        <v/>
      </c>
      <c r="Q188">
        <f>IF($B188="",0,IFERROR(MATCH($B188,Settings!$D$14:$D$21,0),0))</f>
        <v/>
      </c>
      <c r="R188">
        <f>IF($M188=4,Calc!$B$2-$F188,0)</f>
        <v/>
      </c>
      <c r="S188">
        <f>IF(AND($M188&gt;1,$M188&lt;4,N($F188)&gt;=Calc!$B$2),$F188,99999)</f>
        <v/>
      </c>
    </row>
    <row r="189">
      <c r="A189" s="67" t="n"/>
      <c r="B189" s="68" t="n"/>
      <c r="C189" s="68" t="n"/>
      <c r="D189" s="68" t="n"/>
      <c r="E189" s="69" t="n"/>
      <c r="F189" s="69" t="n"/>
      <c r="G189" s="70" t="n"/>
      <c r="H189" s="71" t="n"/>
      <c r="I189" s="71" t="n"/>
      <c r="J189" s="67" t="n"/>
      <c r="K189" s="72">
        <f>IF(AND(ISNUMBER($E189),ISNUMBER($F189)),MAX(1,$F189-$E189+1),0)</f>
        <v/>
      </c>
      <c r="L189" s="73">
        <f>IF($M189=0,"",INDEX(Lang!$B$68:$B$71,$M189))</f>
        <v/>
      </c>
      <c r="M189">
        <f>IF(NOT(AND(ISNUMBER($E189),ISNUMBER($F189))),0,IF(N($G189)&gt;=1,1,IF($F189&lt;Calc!$B$2,4,IF(OR($E189&lt;=Calc!$B$2,N($G189)&gt;0),2,3))))</f>
        <v/>
      </c>
      <c r="N189">
        <f>IF(NOT(AND(ISNUMBER($E189),ISNUMBER($F189))),0,IF(Calc!$B$2&lt;$E189,0,IF(Calc!$B$2&gt;=$F189,1,(Calc!$B$2-$E189+1)/K189)))</f>
        <v/>
      </c>
      <c r="O189">
        <f>K189*MIN(1,N($G189))</f>
        <v/>
      </c>
      <c r="P189">
        <f>K189*N189</f>
        <v/>
      </c>
      <c r="Q189">
        <f>IF($B189="",0,IFERROR(MATCH($B189,Settings!$D$14:$D$21,0),0))</f>
        <v/>
      </c>
      <c r="R189">
        <f>IF($M189=4,Calc!$B$2-$F189,0)</f>
        <v/>
      </c>
      <c r="S189">
        <f>IF(AND($M189&gt;1,$M189&lt;4,N($F189)&gt;=Calc!$B$2),$F189,99999)</f>
        <v/>
      </c>
    </row>
    <row r="190">
      <c r="A190" s="67" t="n"/>
      <c r="B190" s="68" t="n"/>
      <c r="C190" s="68" t="n"/>
      <c r="D190" s="68" t="n"/>
      <c r="E190" s="69" t="n"/>
      <c r="F190" s="69" t="n"/>
      <c r="G190" s="70" t="n"/>
      <c r="H190" s="71" t="n"/>
      <c r="I190" s="71" t="n"/>
      <c r="J190" s="67" t="n"/>
      <c r="K190" s="72">
        <f>IF(AND(ISNUMBER($E190),ISNUMBER($F190)),MAX(1,$F190-$E190+1),0)</f>
        <v/>
      </c>
      <c r="L190" s="73">
        <f>IF($M190=0,"",INDEX(Lang!$B$68:$B$71,$M190))</f>
        <v/>
      </c>
      <c r="M190">
        <f>IF(NOT(AND(ISNUMBER($E190),ISNUMBER($F190))),0,IF(N($G190)&gt;=1,1,IF($F190&lt;Calc!$B$2,4,IF(OR($E190&lt;=Calc!$B$2,N($G190)&gt;0),2,3))))</f>
        <v/>
      </c>
      <c r="N190">
        <f>IF(NOT(AND(ISNUMBER($E190),ISNUMBER($F190))),0,IF(Calc!$B$2&lt;$E190,0,IF(Calc!$B$2&gt;=$F190,1,(Calc!$B$2-$E190+1)/K190)))</f>
        <v/>
      </c>
      <c r="O190">
        <f>K190*MIN(1,N($G190))</f>
        <v/>
      </c>
      <c r="P190">
        <f>K190*N190</f>
        <v/>
      </c>
      <c r="Q190">
        <f>IF($B190="",0,IFERROR(MATCH($B190,Settings!$D$14:$D$21,0),0))</f>
        <v/>
      </c>
      <c r="R190">
        <f>IF($M190=4,Calc!$B$2-$F190,0)</f>
        <v/>
      </c>
      <c r="S190">
        <f>IF(AND($M190&gt;1,$M190&lt;4,N($F190)&gt;=Calc!$B$2),$F190,99999)</f>
        <v/>
      </c>
    </row>
    <row r="191">
      <c r="A191" s="67" t="n"/>
      <c r="B191" s="68" t="n"/>
      <c r="C191" s="68" t="n"/>
      <c r="D191" s="68" t="n"/>
      <c r="E191" s="69" t="n"/>
      <c r="F191" s="69" t="n"/>
      <c r="G191" s="70" t="n"/>
      <c r="H191" s="71" t="n"/>
      <c r="I191" s="71" t="n"/>
      <c r="J191" s="67" t="n"/>
      <c r="K191" s="72">
        <f>IF(AND(ISNUMBER($E191),ISNUMBER($F191)),MAX(1,$F191-$E191+1),0)</f>
        <v/>
      </c>
      <c r="L191" s="73">
        <f>IF($M191=0,"",INDEX(Lang!$B$68:$B$71,$M191))</f>
        <v/>
      </c>
      <c r="M191">
        <f>IF(NOT(AND(ISNUMBER($E191),ISNUMBER($F191))),0,IF(N($G191)&gt;=1,1,IF($F191&lt;Calc!$B$2,4,IF(OR($E191&lt;=Calc!$B$2,N($G191)&gt;0),2,3))))</f>
        <v/>
      </c>
      <c r="N191">
        <f>IF(NOT(AND(ISNUMBER($E191),ISNUMBER($F191))),0,IF(Calc!$B$2&lt;$E191,0,IF(Calc!$B$2&gt;=$F191,1,(Calc!$B$2-$E191+1)/K191)))</f>
        <v/>
      </c>
      <c r="O191">
        <f>K191*MIN(1,N($G191))</f>
        <v/>
      </c>
      <c r="P191">
        <f>K191*N191</f>
        <v/>
      </c>
      <c r="Q191">
        <f>IF($B191="",0,IFERROR(MATCH($B191,Settings!$D$14:$D$21,0),0))</f>
        <v/>
      </c>
      <c r="R191">
        <f>IF($M191=4,Calc!$B$2-$F191,0)</f>
        <v/>
      </c>
      <c r="S191">
        <f>IF(AND($M191&gt;1,$M191&lt;4,N($F191)&gt;=Calc!$B$2),$F191,99999)</f>
        <v/>
      </c>
    </row>
    <row r="192">
      <c r="A192" s="67" t="n"/>
      <c r="B192" s="68" t="n"/>
      <c r="C192" s="68" t="n"/>
      <c r="D192" s="68" t="n"/>
      <c r="E192" s="69" t="n"/>
      <c r="F192" s="69" t="n"/>
      <c r="G192" s="70" t="n"/>
      <c r="H192" s="71" t="n"/>
      <c r="I192" s="71" t="n"/>
      <c r="J192" s="67" t="n"/>
      <c r="K192" s="72">
        <f>IF(AND(ISNUMBER($E192),ISNUMBER($F192)),MAX(1,$F192-$E192+1),0)</f>
        <v/>
      </c>
      <c r="L192" s="73">
        <f>IF($M192=0,"",INDEX(Lang!$B$68:$B$71,$M192))</f>
        <v/>
      </c>
      <c r="M192">
        <f>IF(NOT(AND(ISNUMBER($E192),ISNUMBER($F192))),0,IF(N($G192)&gt;=1,1,IF($F192&lt;Calc!$B$2,4,IF(OR($E192&lt;=Calc!$B$2,N($G192)&gt;0),2,3))))</f>
        <v/>
      </c>
      <c r="N192">
        <f>IF(NOT(AND(ISNUMBER($E192),ISNUMBER($F192))),0,IF(Calc!$B$2&lt;$E192,0,IF(Calc!$B$2&gt;=$F192,1,(Calc!$B$2-$E192+1)/K192)))</f>
        <v/>
      </c>
      <c r="O192">
        <f>K192*MIN(1,N($G192))</f>
        <v/>
      </c>
      <c r="P192">
        <f>K192*N192</f>
        <v/>
      </c>
      <c r="Q192">
        <f>IF($B192="",0,IFERROR(MATCH($B192,Settings!$D$14:$D$21,0),0))</f>
        <v/>
      </c>
      <c r="R192">
        <f>IF($M192=4,Calc!$B$2-$F192,0)</f>
        <v/>
      </c>
      <c r="S192">
        <f>IF(AND($M192&gt;1,$M192&lt;4,N($F192)&gt;=Calc!$B$2),$F192,99999)</f>
        <v/>
      </c>
    </row>
    <row r="193">
      <c r="A193" s="67" t="n"/>
      <c r="B193" s="68" t="n"/>
      <c r="C193" s="68" t="n"/>
      <c r="D193" s="68" t="n"/>
      <c r="E193" s="69" t="n"/>
      <c r="F193" s="69" t="n"/>
      <c r="G193" s="70" t="n"/>
      <c r="H193" s="71" t="n"/>
      <c r="I193" s="71" t="n"/>
      <c r="J193" s="67" t="n"/>
      <c r="K193" s="72">
        <f>IF(AND(ISNUMBER($E193),ISNUMBER($F193)),MAX(1,$F193-$E193+1),0)</f>
        <v/>
      </c>
      <c r="L193" s="73">
        <f>IF($M193=0,"",INDEX(Lang!$B$68:$B$71,$M193))</f>
        <v/>
      </c>
      <c r="M193">
        <f>IF(NOT(AND(ISNUMBER($E193),ISNUMBER($F193))),0,IF(N($G193)&gt;=1,1,IF($F193&lt;Calc!$B$2,4,IF(OR($E193&lt;=Calc!$B$2,N($G193)&gt;0),2,3))))</f>
        <v/>
      </c>
      <c r="N193">
        <f>IF(NOT(AND(ISNUMBER($E193),ISNUMBER($F193))),0,IF(Calc!$B$2&lt;$E193,0,IF(Calc!$B$2&gt;=$F193,1,(Calc!$B$2-$E193+1)/K193)))</f>
        <v/>
      </c>
      <c r="O193">
        <f>K193*MIN(1,N($G193))</f>
        <v/>
      </c>
      <c r="P193">
        <f>K193*N193</f>
        <v/>
      </c>
      <c r="Q193">
        <f>IF($B193="",0,IFERROR(MATCH($B193,Settings!$D$14:$D$21,0),0))</f>
        <v/>
      </c>
      <c r="R193">
        <f>IF($M193=4,Calc!$B$2-$F193,0)</f>
        <v/>
      </c>
      <c r="S193">
        <f>IF(AND($M193&gt;1,$M193&lt;4,N($F193)&gt;=Calc!$B$2),$F193,99999)</f>
        <v/>
      </c>
    </row>
    <row r="194">
      <c r="A194" s="67" t="n"/>
      <c r="B194" s="68" t="n"/>
      <c r="C194" s="68" t="n"/>
      <c r="D194" s="68" t="n"/>
      <c r="E194" s="69" t="n"/>
      <c r="F194" s="69" t="n"/>
      <c r="G194" s="70" t="n"/>
      <c r="H194" s="71" t="n"/>
      <c r="I194" s="71" t="n"/>
      <c r="J194" s="67" t="n"/>
      <c r="K194" s="72">
        <f>IF(AND(ISNUMBER($E194),ISNUMBER($F194)),MAX(1,$F194-$E194+1),0)</f>
        <v/>
      </c>
      <c r="L194" s="73">
        <f>IF($M194=0,"",INDEX(Lang!$B$68:$B$71,$M194))</f>
        <v/>
      </c>
      <c r="M194">
        <f>IF(NOT(AND(ISNUMBER($E194),ISNUMBER($F194))),0,IF(N($G194)&gt;=1,1,IF($F194&lt;Calc!$B$2,4,IF(OR($E194&lt;=Calc!$B$2,N($G194)&gt;0),2,3))))</f>
        <v/>
      </c>
      <c r="N194">
        <f>IF(NOT(AND(ISNUMBER($E194),ISNUMBER($F194))),0,IF(Calc!$B$2&lt;$E194,0,IF(Calc!$B$2&gt;=$F194,1,(Calc!$B$2-$E194+1)/K194)))</f>
        <v/>
      </c>
      <c r="O194">
        <f>K194*MIN(1,N($G194))</f>
        <v/>
      </c>
      <c r="P194">
        <f>K194*N194</f>
        <v/>
      </c>
      <c r="Q194">
        <f>IF($B194="",0,IFERROR(MATCH($B194,Settings!$D$14:$D$21,0),0))</f>
        <v/>
      </c>
      <c r="R194">
        <f>IF($M194=4,Calc!$B$2-$F194,0)</f>
        <v/>
      </c>
      <c r="S194">
        <f>IF(AND($M194&gt;1,$M194&lt;4,N($F194)&gt;=Calc!$B$2),$F194,99999)</f>
        <v/>
      </c>
    </row>
    <row r="195">
      <c r="A195" s="67" t="n"/>
      <c r="B195" s="68" t="n"/>
      <c r="C195" s="68" t="n"/>
      <c r="D195" s="68" t="n"/>
      <c r="E195" s="69" t="n"/>
      <c r="F195" s="69" t="n"/>
      <c r="G195" s="70" t="n"/>
      <c r="H195" s="71" t="n"/>
      <c r="I195" s="71" t="n"/>
      <c r="J195" s="67" t="n"/>
      <c r="K195" s="72">
        <f>IF(AND(ISNUMBER($E195),ISNUMBER($F195)),MAX(1,$F195-$E195+1),0)</f>
        <v/>
      </c>
      <c r="L195" s="73">
        <f>IF($M195=0,"",INDEX(Lang!$B$68:$B$71,$M195))</f>
        <v/>
      </c>
      <c r="M195">
        <f>IF(NOT(AND(ISNUMBER($E195),ISNUMBER($F195))),0,IF(N($G195)&gt;=1,1,IF($F195&lt;Calc!$B$2,4,IF(OR($E195&lt;=Calc!$B$2,N($G195)&gt;0),2,3))))</f>
        <v/>
      </c>
      <c r="N195">
        <f>IF(NOT(AND(ISNUMBER($E195),ISNUMBER($F195))),0,IF(Calc!$B$2&lt;$E195,0,IF(Calc!$B$2&gt;=$F195,1,(Calc!$B$2-$E195+1)/K195)))</f>
        <v/>
      </c>
      <c r="O195">
        <f>K195*MIN(1,N($G195))</f>
        <v/>
      </c>
      <c r="P195">
        <f>K195*N195</f>
        <v/>
      </c>
      <c r="Q195">
        <f>IF($B195="",0,IFERROR(MATCH($B195,Settings!$D$14:$D$21,0),0))</f>
        <v/>
      </c>
      <c r="R195">
        <f>IF($M195=4,Calc!$B$2-$F195,0)</f>
        <v/>
      </c>
      <c r="S195">
        <f>IF(AND($M195&gt;1,$M195&lt;4,N($F195)&gt;=Calc!$B$2),$F195,99999)</f>
        <v/>
      </c>
    </row>
    <row r="196">
      <c r="A196" s="67" t="n"/>
      <c r="B196" s="68" t="n"/>
      <c r="C196" s="68" t="n"/>
      <c r="D196" s="68" t="n"/>
      <c r="E196" s="69" t="n"/>
      <c r="F196" s="69" t="n"/>
      <c r="G196" s="70" t="n"/>
      <c r="H196" s="71" t="n"/>
      <c r="I196" s="71" t="n"/>
      <c r="J196" s="67" t="n"/>
      <c r="K196" s="72">
        <f>IF(AND(ISNUMBER($E196),ISNUMBER($F196)),MAX(1,$F196-$E196+1),0)</f>
        <v/>
      </c>
      <c r="L196" s="73">
        <f>IF($M196=0,"",INDEX(Lang!$B$68:$B$71,$M196))</f>
        <v/>
      </c>
      <c r="M196">
        <f>IF(NOT(AND(ISNUMBER($E196),ISNUMBER($F196))),0,IF(N($G196)&gt;=1,1,IF($F196&lt;Calc!$B$2,4,IF(OR($E196&lt;=Calc!$B$2,N($G196)&gt;0),2,3))))</f>
        <v/>
      </c>
      <c r="N196">
        <f>IF(NOT(AND(ISNUMBER($E196),ISNUMBER($F196))),0,IF(Calc!$B$2&lt;$E196,0,IF(Calc!$B$2&gt;=$F196,1,(Calc!$B$2-$E196+1)/K196)))</f>
        <v/>
      </c>
      <c r="O196">
        <f>K196*MIN(1,N($G196))</f>
        <v/>
      </c>
      <c r="P196">
        <f>K196*N196</f>
        <v/>
      </c>
      <c r="Q196">
        <f>IF($B196="",0,IFERROR(MATCH($B196,Settings!$D$14:$D$21,0),0))</f>
        <v/>
      </c>
      <c r="R196">
        <f>IF($M196=4,Calc!$B$2-$F196,0)</f>
        <v/>
      </c>
      <c r="S196">
        <f>IF(AND($M196&gt;1,$M196&lt;4,N($F196)&gt;=Calc!$B$2),$F196,99999)</f>
        <v/>
      </c>
    </row>
    <row r="197">
      <c r="A197" s="67" t="n"/>
      <c r="B197" s="68" t="n"/>
      <c r="C197" s="68" t="n"/>
      <c r="D197" s="68" t="n"/>
      <c r="E197" s="69" t="n"/>
      <c r="F197" s="69" t="n"/>
      <c r="G197" s="70" t="n"/>
      <c r="H197" s="71" t="n"/>
      <c r="I197" s="71" t="n"/>
      <c r="J197" s="67" t="n"/>
      <c r="K197" s="72">
        <f>IF(AND(ISNUMBER($E197),ISNUMBER($F197)),MAX(1,$F197-$E197+1),0)</f>
        <v/>
      </c>
      <c r="L197" s="73">
        <f>IF($M197=0,"",INDEX(Lang!$B$68:$B$71,$M197))</f>
        <v/>
      </c>
      <c r="M197">
        <f>IF(NOT(AND(ISNUMBER($E197),ISNUMBER($F197))),0,IF(N($G197)&gt;=1,1,IF($F197&lt;Calc!$B$2,4,IF(OR($E197&lt;=Calc!$B$2,N($G197)&gt;0),2,3))))</f>
        <v/>
      </c>
      <c r="N197">
        <f>IF(NOT(AND(ISNUMBER($E197),ISNUMBER($F197))),0,IF(Calc!$B$2&lt;$E197,0,IF(Calc!$B$2&gt;=$F197,1,(Calc!$B$2-$E197+1)/K197)))</f>
        <v/>
      </c>
      <c r="O197">
        <f>K197*MIN(1,N($G197))</f>
        <v/>
      </c>
      <c r="P197">
        <f>K197*N197</f>
        <v/>
      </c>
      <c r="Q197">
        <f>IF($B197="",0,IFERROR(MATCH($B197,Settings!$D$14:$D$21,0),0))</f>
        <v/>
      </c>
      <c r="R197">
        <f>IF($M197=4,Calc!$B$2-$F197,0)</f>
        <v/>
      </c>
      <c r="S197">
        <f>IF(AND($M197&gt;1,$M197&lt;4,N($F197)&gt;=Calc!$B$2),$F197,99999)</f>
        <v/>
      </c>
    </row>
    <row r="198">
      <c r="A198" s="67" t="n"/>
      <c r="B198" s="68" t="n"/>
      <c r="C198" s="68" t="n"/>
      <c r="D198" s="68" t="n"/>
      <c r="E198" s="69" t="n"/>
      <c r="F198" s="69" t="n"/>
      <c r="G198" s="70" t="n"/>
      <c r="H198" s="71" t="n"/>
      <c r="I198" s="71" t="n"/>
      <c r="J198" s="67" t="n"/>
      <c r="K198" s="72">
        <f>IF(AND(ISNUMBER($E198),ISNUMBER($F198)),MAX(1,$F198-$E198+1),0)</f>
        <v/>
      </c>
      <c r="L198" s="73">
        <f>IF($M198=0,"",INDEX(Lang!$B$68:$B$71,$M198))</f>
        <v/>
      </c>
      <c r="M198">
        <f>IF(NOT(AND(ISNUMBER($E198),ISNUMBER($F198))),0,IF(N($G198)&gt;=1,1,IF($F198&lt;Calc!$B$2,4,IF(OR($E198&lt;=Calc!$B$2,N($G198)&gt;0),2,3))))</f>
        <v/>
      </c>
      <c r="N198">
        <f>IF(NOT(AND(ISNUMBER($E198),ISNUMBER($F198))),0,IF(Calc!$B$2&lt;$E198,0,IF(Calc!$B$2&gt;=$F198,1,(Calc!$B$2-$E198+1)/K198)))</f>
        <v/>
      </c>
      <c r="O198">
        <f>K198*MIN(1,N($G198))</f>
        <v/>
      </c>
      <c r="P198">
        <f>K198*N198</f>
        <v/>
      </c>
      <c r="Q198">
        <f>IF($B198="",0,IFERROR(MATCH($B198,Settings!$D$14:$D$21,0),0))</f>
        <v/>
      </c>
      <c r="R198">
        <f>IF($M198=4,Calc!$B$2-$F198,0)</f>
        <v/>
      </c>
      <c r="S198">
        <f>IF(AND($M198&gt;1,$M198&lt;4,N($F198)&gt;=Calc!$B$2),$F198,99999)</f>
        <v/>
      </c>
    </row>
    <row r="199">
      <c r="A199" s="67" t="n"/>
      <c r="B199" s="68" t="n"/>
      <c r="C199" s="68" t="n"/>
      <c r="D199" s="68" t="n"/>
      <c r="E199" s="69" t="n"/>
      <c r="F199" s="69" t="n"/>
      <c r="G199" s="70" t="n"/>
      <c r="H199" s="71" t="n"/>
      <c r="I199" s="71" t="n"/>
      <c r="J199" s="67" t="n"/>
      <c r="K199" s="72">
        <f>IF(AND(ISNUMBER($E199),ISNUMBER($F199)),MAX(1,$F199-$E199+1),0)</f>
        <v/>
      </c>
      <c r="L199" s="73">
        <f>IF($M199=0,"",INDEX(Lang!$B$68:$B$71,$M199))</f>
        <v/>
      </c>
      <c r="M199">
        <f>IF(NOT(AND(ISNUMBER($E199),ISNUMBER($F199))),0,IF(N($G199)&gt;=1,1,IF($F199&lt;Calc!$B$2,4,IF(OR($E199&lt;=Calc!$B$2,N($G199)&gt;0),2,3))))</f>
        <v/>
      </c>
      <c r="N199">
        <f>IF(NOT(AND(ISNUMBER($E199),ISNUMBER($F199))),0,IF(Calc!$B$2&lt;$E199,0,IF(Calc!$B$2&gt;=$F199,1,(Calc!$B$2-$E199+1)/K199)))</f>
        <v/>
      </c>
      <c r="O199">
        <f>K199*MIN(1,N($G199))</f>
        <v/>
      </c>
      <c r="P199">
        <f>K199*N199</f>
        <v/>
      </c>
      <c r="Q199">
        <f>IF($B199="",0,IFERROR(MATCH($B199,Settings!$D$14:$D$21,0),0))</f>
        <v/>
      </c>
      <c r="R199">
        <f>IF($M199=4,Calc!$B$2-$F199,0)</f>
        <v/>
      </c>
      <c r="S199">
        <f>IF(AND($M199&gt;1,$M199&lt;4,N($F199)&gt;=Calc!$B$2),$F199,99999)</f>
        <v/>
      </c>
    </row>
    <row r="200">
      <c r="A200" s="67" t="n"/>
      <c r="B200" s="68" t="n"/>
      <c r="C200" s="68" t="n"/>
      <c r="D200" s="68" t="n"/>
      <c r="E200" s="69" t="n"/>
      <c r="F200" s="69" t="n"/>
      <c r="G200" s="70" t="n"/>
      <c r="H200" s="71" t="n"/>
      <c r="I200" s="71" t="n"/>
      <c r="J200" s="67" t="n"/>
      <c r="K200" s="72">
        <f>IF(AND(ISNUMBER($E200),ISNUMBER($F200)),MAX(1,$F200-$E200+1),0)</f>
        <v/>
      </c>
      <c r="L200" s="73">
        <f>IF($M200=0,"",INDEX(Lang!$B$68:$B$71,$M200))</f>
        <v/>
      </c>
      <c r="M200">
        <f>IF(NOT(AND(ISNUMBER($E200),ISNUMBER($F200))),0,IF(N($G200)&gt;=1,1,IF($F200&lt;Calc!$B$2,4,IF(OR($E200&lt;=Calc!$B$2,N($G200)&gt;0),2,3))))</f>
        <v/>
      </c>
      <c r="N200">
        <f>IF(NOT(AND(ISNUMBER($E200),ISNUMBER($F200))),0,IF(Calc!$B$2&lt;$E200,0,IF(Calc!$B$2&gt;=$F200,1,(Calc!$B$2-$E200+1)/K200)))</f>
        <v/>
      </c>
      <c r="O200">
        <f>K200*MIN(1,N($G200))</f>
        <v/>
      </c>
      <c r="P200">
        <f>K200*N200</f>
        <v/>
      </c>
      <c r="Q200">
        <f>IF($B200="",0,IFERROR(MATCH($B200,Settings!$D$14:$D$21,0),0))</f>
        <v/>
      </c>
      <c r="R200">
        <f>IF($M200=4,Calc!$B$2-$F200,0)</f>
        <v/>
      </c>
      <c r="S200">
        <f>IF(AND($M200&gt;1,$M200&lt;4,N($F200)&gt;=Calc!$B$2),$F200,99999)</f>
        <v/>
      </c>
    </row>
    <row r="201">
      <c r="A201" s="67" t="n"/>
      <c r="B201" s="68" t="n"/>
      <c r="C201" s="68" t="n"/>
      <c r="D201" s="68" t="n"/>
      <c r="E201" s="69" t="n"/>
      <c r="F201" s="69" t="n"/>
      <c r="G201" s="70" t="n"/>
      <c r="H201" s="71" t="n"/>
      <c r="I201" s="71" t="n"/>
      <c r="J201" s="67" t="n"/>
      <c r="K201" s="72">
        <f>IF(AND(ISNUMBER($E201),ISNUMBER($F201)),MAX(1,$F201-$E201+1),0)</f>
        <v/>
      </c>
      <c r="L201" s="73">
        <f>IF($M201=0,"",INDEX(Lang!$B$68:$B$71,$M201))</f>
        <v/>
      </c>
      <c r="M201">
        <f>IF(NOT(AND(ISNUMBER($E201),ISNUMBER($F201))),0,IF(N($G201)&gt;=1,1,IF($F201&lt;Calc!$B$2,4,IF(OR($E201&lt;=Calc!$B$2,N($G201)&gt;0),2,3))))</f>
        <v/>
      </c>
      <c r="N201">
        <f>IF(NOT(AND(ISNUMBER($E201),ISNUMBER($F201))),0,IF(Calc!$B$2&lt;$E201,0,IF(Calc!$B$2&gt;=$F201,1,(Calc!$B$2-$E201+1)/K201)))</f>
        <v/>
      </c>
      <c r="O201">
        <f>K201*MIN(1,N($G201))</f>
        <v/>
      </c>
      <c r="P201">
        <f>K201*N201</f>
        <v/>
      </c>
      <c r="Q201">
        <f>IF($B201="",0,IFERROR(MATCH($B201,Settings!$D$14:$D$21,0),0))</f>
        <v/>
      </c>
      <c r="R201">
        <f>IF($M201=4,Calc!$B$2-$F201,0)</f>
        <v/>
      </c>
      <c r="S201">
        <f>IF(AND($M201&gt;1,$M201&lt;4,N($F201)&gt;=Calc!$B$2),$F201,99999)</f>
        <v/>
      </c>
    </row>
    <row r="202">
      <c r="A202" s="67" t="n"/>
      <c r="B202" s="68" t="n"/>
      <c r="C202" s="68" t="n"/>
      <c r="D202" s="68" t="n"/>
      <c r="E202" s="69" t="n"/>
      <c r="F202" s="69" t="n"/>
      <c r="G202" s="70" t="n"/>
      <c r="H202" s="71" t="n"/>
      <c r="I202" s="71" t="n"/>
      <c r="J202" s="67" t="n"/>
      <c r="K202" s="72">
        <f>IF(AND(ISNUMBER($E202),ISNUMBER($F202)),MAX(1,$F202-$E202+1),0)</f>
        <v/>
      </c>
      <c r="L202" s="73">
        <f>IF($M202=0,"",INDEX(Lang!$B$68:$B$71,$M202))</f>
        <v/>
      </c>
      <c r="M202">
        <f>IF(NOT(AND(ISNUMBER($E202),ISNUMBER($F202))),0,IF(N($G202)&gt;=1,1,IF($F202&lt;Calc!$B$2,4,IF(OR($E202&lt;=Calc!$B$2,N($G202)&gt;0),2,3))))</f>
        <v/>
      </c>
      <c r="N202">
        <f>IF(NOT(AND(ISNUMBER($E202),ISNUMBER($F202))),0,IF(Calc!$B$2&lt;$E202,0,IF(Calc!$B$2&gt;=$F202,1,(Calc!$B$2-$E202+1)/K202)))</f>
        <v/>
      </c>
      <c r="O202">
        <f>K202*MIN(1,N($G202))</f>
        <v/>
      </c>
      <c r="P202">
        <f>K202*N202</f>
        <v/>
      </c>
      <c r="Q202">
        <f>IF($B202="",0,IFERROR(MATCH($B202,Settings!$D$14:$D$21,0),0))</f>
        <v/>
      </c>
      <c r="R202">
        <f>IF($M202=4,Calc!$B$2-$F202,0)</f>
        <v/>
      </c>
      <c r="S202">
        <f>IF(AND($M202&gt;1,$M202&lt;4,N($F202)&gt;=Calc!$B$2),$F202,99999)</f>
        <v/>
      </c>
    </row>
    <row r="203">
      <c r="A203" s="67" t="n"/>
      <c r="B203" s="68" t="n"/>
      <c r="C203" s="68" t="n"/>
      <c r="D203" s="68" t="n"/>
      <c r="E203" s="69" t="n"/>
      <c r="F203" s="69" t="n"/>
      <c r="G203" s="70" t="n"/>
      <c r="H203" s="71" t="n"/>
      <c r="I203" s="71" t="n"/>
      <c r="J203" s="67" t="n"/>
      <c r="K203" s="72">
        <f>IF(AND(ISNUMBER($E203),ISNUMBER($F203)),MAX(1,$F203-$E203+1),0)</f>
        <v/>
      </c>
      <c r="L203" s="73">
        <f>IF($M203=0,"",INDEX(Lang!$B$68:$B$71,$M203))</f>
        <v/>
      </c>
      <c r="M203">
        <f>IF(NOT(AND(ISNUMBER($E203),ISNUMBER($F203))),0,IF(N($G203)&gt;=1,1,IF($F203&lt;Calc!$B$2,4,IF(OR($E203&lt;=Calc!$B$2,N($G203)&gt;0),2,3))))</f>
        <v/>
      </c>
      <c r="N203">
        <f>IF(NOT(AND(ISNUMBER($E203),ISNUMBER($F203))),0,IF(Calc!$B$2&lt;$E203,0,IF(Calc!$B$2&gt;=$F203,1,(Calc!$B$2-$E203+1)/K203)))</f>
        <v/>
      </c>
      <c r="O203">
        <f>K203*MIN(1,N($G203))</f>
        <v/>
      </c>
      <c r="P203">
        <f>K203*N203</f>
        <v/>
      </c>
      <c r="Q203">
        <f>IF($B203="",0,IFERROR(MATCH($B203,Settings!$D$14:$D$21,0),0))</f>
        <v/>
      </c>
      <c r="R203">
        <f>IF($M203=4,Calc!$B$2-$F203,0)</f>
        <v/>
      </c>
      <c r="S203">
        <f>IF(AND($M203&gt;1,$M203&lt;4,N($F203)&gt;=Calc!$B$2),$F203,99999)</f>
        <v/>
      </c>
    </row>
    <row r="204">
      <c r="A204" s="67" t="n"/>
      <c r="B204" s="68" t="n"/>
      <c r="C204" s="68" t="n"/>
      <c r="D204" s="68" t="n"/>
      <c r="E204" s="69" t="n"/>
      <c r="F204" s="69" t="n"/>
      <c r="G204" s="70" t="n"/>
      <c r="H204" s="71" t="n"/>
      <c r="I204" s="71" t="n"/>
      <c r="J204" s="67" t="n"/>
      <c r="K204" s="72">
        <f>IF(AND(ISNUMBER($E204),ISNUMBER($F204)),MAX(1,$F204-$E204+1),0)</f>
        <v/>
      </c>
      <c r="L204" s="73">
        <f>IF($M204=0,"",INDEX(Lang!$B$68:$B$71,$M204))</f>
        <v/>
      </c>
      <c r="M204">
        <f>IF(NOT(AND(ISNUMBER($E204),ISNUMBER($F204))),0,IF(N($G204)&gt;=1,1,IF($F204&lt;Calc!$B$2,4,IF(OR($E204&lt;=Calc!$B$2,N($G204)&gt;0),2,3))))</f>
        <v/>
      </c>
      <c r="N204">
        <f>IF(NOT(AND(ISNUMBER($E204),ISNUMBER($F204))),0,IF(Calc!$B$2&lt;$E204,0,IF(Calc!$B$2&gt;=$F204,1,(Calc!$B$2-$E204+1)/K204)))</f>
        <v/>
      </c>
      <c r="O204">
        <f>K204*MIN(1,N($G204))</f>
        <v/>
      </c>
      <c r="P204">
        <f>K204*N204</f>
        <v/>
      </c>
      <c r="Q204">
        <f>IF($B204="",0,IFERROR(MATCH($B204,Settings!$D$14:$D$21,0),0))</f>
        <v/>
      </c>
      <c r="R204">
        <f>IF($M204=4,Calc!$B$2-$F204,0)</f>
        <v/>
      </c>
      <c r="S204">
        <f>IF(AND($M204&gt;1,$M204&lt;4,N($F204)&gt;=Calc!$B$2),$F204,99999)</f>
        <v/>
      </c>
    </row>
    <row r="205">
      <c r="A205" s="67" t="n"/>
      <c r="B205" s="68" t="n"/>
      <c r="C205" s="68" t="n"/>
      <c r="D205" s="68" t="n"/>
      <c r="E205" s="69" t="n"/>
      <c r="F205" s="69" t="n"/>
      <c r="G205" s="70" t="n"/>
      <c r="H205" s="71" t="n"/>
      <c r="I205" s="71" t="n"/>
      <c r="J205" s="67" t="n"/>
      <c r="K205" s="72">
        <f>IF(AND(ISNUMBER($E205),ISNUMBER($F205)),MAX(1,$F205-$E205+1),0)</f>
        <v/>
      </c>
      <c r="L205" s="73">
        <f>IF($M205=0,"",INDEX(Lang!$B$68:$B$71,$M205))</f>
        <v/>
      </c>
      <c r="M205">
        <f>IF(NOT(AND(ISNUMBER($E205),ISNUMBER($F205))),0,IF(N($G205)&gt;=1,1,IF($F205&lt;Calc!$B$2,4,IF(OR($E205&lt;=Calc!$B$2,N($G205)&gt;0),2,3))))</f>
        <v/>
      </c>
      <c r="N205">
        <f>IF(NOT(AND(ISNUMBER($E205),ISNUMBER($F205))),0,IF(Calc!$B$2&lt;$E205,0,IF(Calc!$B$2&gt;=$F205,1,(Calc!$B$2-$E205+1)/K205)))</f>
        <v/>
      </c>
      <c r="O205">
        <f>K205*MIN(1,N($G205))</f>
        <v/>
      </c>
      <c r="P205">
        <f>K205*N205</f>
        <v/>
      </c>
      <c r="Q205">
        <f>IF($B205="",0,IFERROR(MATCH($B205,Settings!$D$14:$D$21,0),0))</f>
        <v/>
      </c>
      <c r="R205">
        <f>IF($M205=4,Calc!$B$2-$F205,0)</f>
        <v/>
      </c>
      <c r="S205">
        <f>IF(AND($M205&gt;1,$M205&lt;4,N($F205)&gt;=Calc!$B$2),$F205,99999)</f>
        <v/>
      </c>
    </row>
    <row r="206">
      <c r="A206" s="67" t="n"/>
      <c r="B206" s="68" t="n"/>
      <c r="C206" s="68" t="n"/>
      <c r="D206" s="68" t="n"/>
      <c r="E206" s="69" t="n"/>
      <c r="F206" s="69" t="n"/>
      <c r="G206" s="70" t="n"/>
      <c r="H206" s="71" t="n"/>
      <c r="I206" s="71" t="n"/>
      <c r="J206" s="67" t="n"/>
      <c r="K206" s="72">
        <f>IF(AND(ISNUMBER($E206),ISNUMBER($F206)),MAX(1,$F206-$E206+1),0)</f>
        <v/>
      </c>
      <c r="L206" s="73">
        <f>IF($M206=0,"",INDEX(Lang!$B$68:$B$71,$M206))</f>
        <v/>
      </c>
      <c r="M206">
        <f>IF(NOT(AND(ISNUMBER($E206),ISNUMBER($F206))),0,IF(N($G206)&gt;=1,1,IF($F206&lt;Calc!$B$2,4,IF(OR($E206&lt;=Calc!$B$2,N($G206)&gt;0),2,3))))</f>
        <v/>
      </c>
      <c r="N206">
        <f>IF(NOT(AND(ISNUMBER($E206),ISNUMBER($F206))),0,IF(Calc!$B$2&lt;$E206,0,IF(Calc!$B$2&gt;=$F206,1,(Calc!$B$2-$E206+1)/K206)))</f>
        <v/>
      </c>
      <c r="O206">
        <f>K206*MIN(1,N($G206))</f>
        <v/>
      </c>
      <c r="P206">
        <f>K206*N206</f>
        <v/>
      </c>
      <c r="Q206">
        <f>IF($B206="",0,IFERROR(MATCH($B206,Settings!$D$14:$D$21,0),0))</f>
        <v/>
      </c>
      <c r="R206">
        <f>IF($M206=4,Calc!$B$2-$F206,0)</f>
        <v/>
      </c>
      <c r="S206">
        <f>IF(AND($M206&gt;1,$M206&lt;4,N($F206)&gt;=Calc!$B$2),$F206,99999)</f>
        <v/>
      </c>
    </row>
    <row r="207">
      <c r="A207" s="67" t="n"/>
      <c r="B207" s="68" t="n"/>
      <c r="C207" s="68" t="n"/>
      <c r="D207" s="68" t="n"/>
      <c r="E207" s="69" t="n"/>
      <c r="F207" s="69" t="n"/>
      <c r="G207" s="70" t="n"/>
      <c r="H207" s="71" t="n"/>
      <c r="I207" s="71" t="n"/>
      <c r="J207" s="67" t="n"/>
      <c r="K207" s="72">
        <f>IF(AND(ISNUMBER($E207),ISNUMBER($F207)),MAX(1,$F207-$E207+1),0)</f>
        <v/>
      </c>
      <c r="L207" s="73">
        <f>IF($M207=0,"",INDEX(Lang!$B$68:$B$71,$M207))</f>
        <v/>
      </c>
      <c r="M207">
        <f>IF(NOT(AND(ISNUMBER($E207),ISNUMBER($F207))),0,IF(N($G207)&gt;=1,1,IF($F207&lt;Calc!$B$2,4,IF(OR($E207&lt;=Calc!$B$2,N($G207)&gt;0),2,3))))</f>
        <v/>
      </c>
      <c r="N207">
        <f>IF(NOT(AND(ISNUMBER($E207),ISNUMBER($F207))),0,IF(Calc!$B$2&lt;$E207,0,IF(Calc!$B$2&gt;=$F207,1,(Calc!$B$2-$E207+1)/K207)))</f>
        <v/>
      </c>
      <c r="O207">
        <f>K207*MIN(1,N($G207))</f>
        <v/>
      </c>
      <c r="P207">
        <f>K207*N207</f>
        <v/>
      </c>
      <c r="Q207">
        <f>IF($B207="",0,IFERROR(MATCH($B207,Settings!$D$14:$D$21,0),0))</f>
        <v/>
      </c>
      <c r="R207">
        <f>IF($M207=4,Calc!$B$2-$F207,0)</f>
        <v/>
      </c>
      <c r="S207">
        <f>IF(AND($M207&gt;1,$M207&lt;4,N($F207)&gt;=Calc!$B$2),$F207,99999)</f>
        <v/>
      </c>
    </row>
  </sheetData>
  <sheetProtection selectLockedCells="0" selectUnlockedCells="0" sheet="1" objects="0" insertRows="1" insertHyperlinks="1" autoFilter="0" scenarios="0" formatColumns="0" deleteColumns="1" insertColumns="1" pivotTables="1" deleteRows="1" formatCells="1" formatRows="0" sort="0" password="E778"/>
  <autoFilter ref="A7:L207"/>
  <mergeCells count="2">
    <mergeCell ref="A3:L4"/>
    <mergeCell ref="A1:L2"/>
  </mergeCells>
  <conditionalFormatting sqref="L8:L207">
    <cfRule type="expression" priority="1" dxfId="7">
      <formula>$M8=1</formula>
    </cfRule>
    <cfRule type="expression" priority="2" dxfId="8">
      <formula>$M8=2</formula>
    </cfRule>
    <cfRule type="expression" priority="3" dxfId="9">
      <formula>$M8=4</formula>
    </cfRule>
  </conditionalFormatting>
  <conditionalFormatting sqref="F8:F207">
    <cfRule type="expression" priority="4" dxfId="10">
      <formula>$M8=4</formula>
    </cfRule>
  </conditionalFormatting>
  <conditionalFormatting sqref="E8:E207">
    <cfRule type="expression" priority="5" dxfId="11">
      <formula>AND(ISNUMBER($J8),ISNUMBER($E8),$E8&lt;=IFERROR(INDEX($F$8:$F$207,MATCH($J8,$A$8:$A$207,0)),0))</formula>
    </cfRule>
  </conditionalFormatting>
  <conditionalFormatting sqref="I8:I207">
    <cfRule type="expression" priority="6" dxfId="10">
      <formula>AND(N($H8)&gt;0,N($I8)&gt;$H8)</formula>
    </cfRule>
  </conditionalFormatting>
  <dataValidations count="4">
    <dataValidation sqref="B8:B207" showDropDown="0" showInputMessage="0" showErrorMessage="0" allowBlank="1" type="list">
      <formula1>=Settings!$D$14:$D$21</formula1>
    </dataValidation>
    <dataValidation sqref="E8:F207" showDropDown="0" showInputMessage="0" showErrorMessage="0" allowBlank="1" type="date" operator="between">
      <formula1>36526</formula1>
      <formula2>73051</formula2>
    </dataValidation>
    <dataValidation sqref="G8:G207" showDropDown="0" showInputMessage="0" showErrorMessage="0" allowBlank="1" type="decimal" operator="between">
      <formula1>0</formula1>
      <formula2>1</formula2>
    </dataValidation>
    <dataValidation sqref="H8:I207" showDropDown="0" showInputMessage="0" showErrorMessage="0" allowBlank="1" type="decimal" operator="greaterThanOrEqual">
      <formula1>0</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tabColor rgb="007F93A3"/>
    <outlinePr summaryBelow="1" summaryRight="1"/>
    <pageSetUpPr fitToPage="1"/>
  </sheetPr>
  <dimension ref="A1:U40"/>
  <sheetViews>
    <sheetView showGridLines="0" zoomScale="90" workbookViewId="0">
      <selection activeCell="A1" sqref="A1"/>
    </sheetView>
  </sheetViews>
  <sheetFormatPr baseColWidth="8" defaultRowHeight="15"/>
  <cols>
    <col width="2.5" customWidth="1" min="1" max="1"/>
    <col width="30" customWidth="1" min="2" max="2"/>
    <col width="2" customWidth="1" min="3" max="3"/>
    <col width="2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 width="8.6" customWidth="1" min="13" max="13"/>
    <col width="8.6" customWidth="1" min="14" max="14"/>
    <col width="8.6" customWidth="1" min="15" max="15"/>
    <col width="8.6" customWidth="1" min="16" max="16"/>
    <col width="8.6" customWidth="1" min="17" max="17"/>
    <col width="8.6" customWidth="1" min="18" max="18"/>
    <col width="8.6" customWidth="1" min="19" max="19"/>
    <col width="8.6" customWidth="1" min="20" max="20"/>
  </cols>
  <sheetData>
    <row r="1">
      <c r="A1" s="1" t="n"/>
      <c r="B1" s="1" t="n"/>
      <c r="C1" s="1" t="n"/>
      <c r="D1" s="1" t="n"/>
      <c r="E1" s="1" t="n"/>
      <c r="F1" s="1" t="n"/>
      <c r="G1" s="1" t="n"/>
      <c r="H1" s="1" t="n"/>
      <c r="I1" s="1" t="n"/>
      <c r="J1" s="1" t="n"/>
      <c r="K1" s="1" t="n"/>
      <c r="L1" s="1" t="n"/>
      <c r="M1" s="1" t="n"/>
      <c r="N1" s="1" t="n"/>
      <c r="O1" s="1" t="n"/>
      <c r="P1" s="1" t="n"/>
      <c r="Q1" s="1" t="n"/>
      <c r="R1" s="1" t="n"/>
      <c r="S1" s="1" t="n"/>
      <c r="T1" s="1" t="n"/>
      <c r="U1" s="1" t="n"/>
    </row>
    <row r="2" ht="22" customHeight="1">
      <c r="A2" s="1" t="n"/>
      <c r="B2" s="10" t="inlineStr">
        <is>
          <t>K1</t>
        </is>
      </c>
      <c r="C2" s="3" t="n"/>
      <c r="D2" s="1" t="n"/>
      <c r="E2" s="19">
        <f>"KEYONE  /  "&amp;Lang!$B$10</f>
        <v/>
      </c>
      <c r="T2" s="1" t="n"/>
      <c r="U2" s="1" t="n"/>
    </row>
    <row r="3" ht="22" customHeight="1">
      <c r="A3" s="1" t="n"/>
      <c r="B3" s="3" t="n"/>
      <c r="C3" s="3" t="n"/>
      <c r="D3" s="1" t="n"/>
      <c r="E3" s="1" t="n"/>
      <c r="F3" s="1" t="n"/>
      <c r="G3" s="1" t="n"/>
      <c r="H3" s="1" t="n"/>
      <c r="I3" s="1" t="n"/>
      <c r="J3" s="1" t="n"/>
      <c r="K3" s="1" t="n"/>
      <c r="L3" s="1" t="n"/>
      <c r="M3" s="1" t="n"/>
      <c r="N3" s="1" t="n"/>
      <c r="O3" s="1" t="n"/>
      <c r="P3" s="1" t="n"/>
      <c r="Q3" s="1" t="n"/>
      <c r="R3" s="1" t="n"/>
      <c r="S3" s="1" t="n"/>
      <c r="T3" s="1" t="n"/>
      <c r="U3" s="1" t="n"/>
    </row>
    <row r="4" ht="24" customHeight="1">
      <c r="A4" s="1" t="n"/>
      <c r="B4" s="7">
        <f>HYPERLINK("#'START'!A1",Lang!$B$2)</f>
        <v/>
      </c>
      <c r="C4" s="8" t="n"/>
      <c r="D4" s="7">
        <f>HYPERLINK("#'Dashboard'!A1",Lang!$B$3)</f>
        <v/>
      </c>
      <c r="E4" s="8" t="n"/>
      <c r="F4" s="7">
        <f>HYPERLINK("#'Gantt'!A1",Lang!$B$27)</f>
        <v/>
      </c>
      <c r="G4" s="8" t="n"/>
      <c r="H4" s="7">
        <f>HYPERLINK("#'Tasks'!A1",Lang!$B$28)</f>
        <v/>
      </c>
      <c r="I4" s="8" t="n"/>
      <c r="J4" s="6">
        <f>HYPERLINK("#'Settings'!A1",Lang!$B$4)</f>
        <v/>
      </c>
      <c r="K4" s="3" t="n"/>
      <c r="L4" s="1" t="n"/>
      <c r="M4" s="1" t="n"/>
      <c r="N4" s="1" t="n"/>
      <c r="O4" s="1" t="n"/>
      <c r="P4" s="1" t="n"/>
      <c r="Q4" s="1" t="n"/>
      <c r="R4" s="1" t="n"/>
      <c r="S4" s="1" t="n"/>
      <c r="T4" s="1" t="n"/>
      <c r="U4" s="1" t="n"/>
    </row>
    <row r="5">
      <c r="A5" s="1" t="n"/>
      <c r="B5" s="1" t="n"/>
      <c r="C5" s="1" t="n"/>
      <c r="D5" s="1" t="n"/>
      <c r="E5" s="1" t="n"/>
      <c r="F5" s="1" t="n"/>
      <c r="G5" s="1" t="n"/>
      <c r="H5" s="1" t="n"/>
      <c r="I5" s="1" t="n"/>
      <c r="J5" s="1" t="n"/>
      <c r="K5" s="1" t="n"/>
      <c r="L5" s="1" t="n"/>
      <c r="M5" s="1" t="n"/>
      <c r="N5" s="1" t="n"/>
      <c r="O5" s="1" t="n"/>
      <c r="P5" s="1" t="n"/>
      <c r="Q5" s="1" t="n"/>
      <c r="R5" s="1" t="n"/>
      <c r="S5" s="1" t="n"/>
      <c r="T5" s="1" t="n"/>
      <c r="U5" s="1" t="n"/>
    </row>
    <row r="6" ht="24" customHeight="1">
      <c r="A6" s="1" t="n"/>
      <c r="B6" s="74">
        <f>Lang!$B$9</f>
        <v/>
      </c>
      <c r="C6" s="1" t="n"/>
      <c r="D6" s="75" t="inlineStr">
        <is>
          <t>English</t>
        </is>
      </c>
      <c r="E6" s="1" t="n"/>
      <c r="F6" s="76">
        <f>Lang!$B$45</f>
        <v/>
      </c>
      <c r="T6" s="1" t="n"/>
      <c r="U6" s="1" t="n"/>
    </row>
    <row r="7">
      <c r="A7" s="1" t="n"/>
      <c r="B7" s="1" t="n"/>
      <c r="C7" s="1" t="n"/>
      <c r="D7" s="1" t="n"/>
      <c r="E7" s="1" t="n"/>
      <c r="T7" s="1" t="n"/>
      <c r="U7" s="1" t="n"/>
    </row>
    <row r="8" ht="24" customHeight="1">
      <c r="A8" s="1" t="n"/>
      <c r="B8" s="74">
        <f>Lang!$B$41</f>
        <v/>
      </c>
      <c r="C8" s="1" t="n"/>
      <c r="D8" s="75" t="inlineStr">
        <is>
          <t>Warehouse relocation 2026</t>
        </is>
      </c>
      <c r="E8" s="1" t="n"/>
      <c r="T8" s="1" t="n"/>
      <c r="U8" s="1" t="n"/>
    </row>
    <row r="9">
      <c r="A9" s="1" t="n"/>
      <c r="B9" s="1" t="n"/>
      <c r="C9" s="1" t="n"/>
      <c r="D9" s="1" t="n"/>
      <c r="E9" s="1" t="n"/>
      <c r="T9" s="1" t="n"/>
      <c r="U9" s="1" t="n"/>
    </row>
    <row r="10" ht="24" customHeight="1">
      <c r="A10" s="1" t="n"/>
      <c r="B10" s="74">
        <f>Lang!$B$42</f>
        <v/>
      </c>
      <c r="C10" s="1" t="n"/>
      <c r="D10" s="75" t="inlineStr">
        <is>
          <t>Anna Berger</t>
        </is>
      </c>
      <c r="E10" s="1" t="n"/>
      <c r="T10" s="1" t="n"/>
      <c r="U10" s="1" t="n"/>
    </row>
    <row r="11">
      <c r="A11" s="1" t="n"/>
      <c r="B11" s="1" t="n"/>
      <c r="C11" s="1" t="n"/>
      <c r="D11" s="1" t="n"/>
      <c r="E11" s="1" t="n"/>
      <c r="F11" s="1" t="n"/>
      <c r="G11" s="1" t="n"/>
      <c r="H11" s="1" t="n"/>
      <c r="I11" s="1" t="n"/>
      <c r="J11" s="1" t="n"/>
      <c r="K11" s="1" t="n"/>
      <c r="L11" s="1" t="n"/>
      <c r="M11" s="1" t="n"/>
      <c r="N11" s="1" t="n"/>
      <c r="O11" s="1" t="n"/>
      <c r="P11" s="1" t="n"/>
      <c r="Q11" s="1" t="n"/>
      <c r="R11" s="1" t="n"/>
      <c r="S11" s="1" t="n"/>
      <c r="T11" s="1" t="n"/>
      <c r="U11" s="1" t="n"/>
    </row>
    <row r="12" ht="24" customHeight="1">
      <c r="A12" s="1" t="n"/>
      <c r="B12" s="74">
        <f>Lang!$B$43</f>
        <v/>
      </c>
      <c r="C12" s="1" t="n"/>
      <c r="D12" s="77" t="n">
        <v>46311</v>
      </c>
      <c r="E12" s="1" t="n"/>
      <c r="F12" s="1" t="n"/>
      <c r="G12" s="1" t="n"/>
      <c r="H12" s="1" t="n"/>
      <c r="I12" s="1" t="n"/>
      <c r="J12" s="1" t="n"/>
      <c r="K12" s="1" t="n"/>
      <c r="L12" s="1" t="n"/>
      <c r="M12" s="1" t="n"/>
      <c r="N12" s="1" t="n"/>
      <c r="O12" s="1" t="n"/>
      <c r="P12" s="1" t="n"/>
      <c r="Q12" s="1" t="n"/>
      <c r="R12" s="1" t="n"/>
      <c r="S12" s="1" t="n"/>
      <c r="T12" s="1" t="n"/>
      <c r="U12" s="1" t="n"/>
    </row>
    <row r="13">
      <c r="A13" s="1" t="n"/>
      <c r="B13" s="1" t="n"/>
      <c r="C13" s="1" t="n"/>
      <c r="D13" s="1" t="n"/>
      <c r="E13" s="1" t="n"/>
      <c r="F13" s="1" t="n"/>
      <c r="G13" s="1" t="n"/>
      <c r="H13" s="1" t="n"/>
      <c r="I13" s="1" t="n"/>
      <c r="J13" s="1" t="n"/>
      <c r="K13" s="1" t="n"/>
      <c r="L13" s="1" t="n"/>
      <c r="M13" s="1" t="n"/>
      <c r="N13" s="1" t="n"/>
      <c r="O13" s="1" t="n"/>
      <c r="P13" s="1" t="n"/>
      <c r="Q13" s="1" t="n"/>
      <c r="R13" s="1" t="n"/>
      <c r="S13" s="1" t="n"/>
      <c r="T13" s="1" t="n"/>
      <c r="U13" s="1" t="n"/>
    </row>
    <row r="14">
      <c r="A14" s="1" t="n"/>
      <c r="B14" s="78">
        <f>Lang!$B$44</f>
        <v/>
      </c>
      <c r="C14" s="1" t="n"/>
      <c r="D14" s="75" t="inlineStr">
        <is>
          <t>Planning</t>
        </is>
      </c>
      <c r="E14" s="1" t="n"/>
      <c r="F14" s="1" t="n"/>
      <c r="G14" s="1" t="n"/>
      <c r="H14" s="1" t="n"/>
      <c r="I14" s="1" t="n"/>
      <c r="J14" s="1" t="n"/>
      <c r="K14" s="1" t="n"/>
      <c r="L14" s="1" t="n"/>
      <c r="M14" s="1" t="n"/>
      <c r="N14" s="1" t="n"/>
      <c r="O14" s="1" t="n"/>
      <c r="P14" s="1" t="n"/>
      <c r="Q14" s="1" t="n"/>
      <c r="R14" s="1" t="n"/>
      <c r="S14" s="1" t="n"/>
      <c r="T14" s="1" t="n"/>
      <c r="U14" s="1" t="n"/>
    </row>
    <row r="15">
      <c r="A15" s="1" t="n"/>
      <c r="B15" s="1" t="n"/>
      <c r="C15" s="1" t="n"/>
      <c r="D15" s="75" t="inlineStr">
        <is>
          <t>Layout &amp; design</t>
        </is>
      </c>
      <c r="E15" s="1" t="n"/>
      <c r="F15" s="1" t="n"/>
      <c r="G15" s="1" t="n"/>
      <c r="H15" s="1" t="n"/>
      <c r="I15" s="1" t="n"/>
      <c r="J15" s="1" t="n"/>
      <c r="K15" s="1" t="n"/>
      <c r="L15" s="1" t="n"/>
      <c r="M15" s="1" t="n"/>
      <c r="N15" s="1" t="n"/>
      <c r="O15" s="1" t="n"/>
      <c r="P15" s="1" t="n"/>
      <c r="Q15" s="1" t="n"/>
      <c r="R15" s="1" t="n"/>
      <c r="S15" s="1" t="n"/>
      <c r="T15" s="1" t="n"/>
      <c r="U15" s="1" t="n"/>
    </row>
    <row r="16">
      <c r="A16" s="1" t="n"/>
      <c r="B16" s="1" t="n"/>
      <c r="C16" s="1" t="n"/>
      <c r="D16" s="75" t="inlineStr">
        <is>
          <t>Procurement</t>
        </is>
      </c>
      <c r="E16" s="1" t="n"/>
      <c r="F16" s="1" t="n"/>
      <c r="G16" s="1" t="n"/>
      <c r="H16" s="1" t="n"/>
      <c r="I16" s="1" t="n"/>
      <c r="J16" s="1" t="n"/>
      <c r="K16" s="1" t="n"/>
      <c r="L16" s="1" t="n"/>
      <c r="M16" s="1" t="n"/>
      <c r="N16" s="1" t="n"/>
      <c r="O16" s="1" t="n"/>
      <c r="P16" s="1" t="n"/>
      <c r="Q16" s="1" t="n"/>
      <c r="R16" s="1" t="n"/>
      <c r="S16" s="1" t="n"/>
      <c r="T16" s="1" t="n"/>
      <c r="U16" s="1" t="n"/>
    </row>
    <row r="17">
      <c r="A17" s="1" t="n"/>
      <c r="B17" s="1" t="n"/>
      <c r="C17" s="1" t="n"/>
      <c r="D17" s="75" t="inlineStr">
        <is>
          <t>Build-out &amp; IT</t>
        </is>
      </c>
      <c r="E17" s="1" t="n"/>
      <c r="F17" s="1" t="n"/>
      <c r="G17" s="1" t="n"/>
      <c r="H17" s="1" t="n"/>
      <c r="I17" s="1" t="n"/>
      <c r="J17" s="1" t="n"/>
      <c r="K17" s="1" t="n"/>
      <c r="L17" s="1" t="n"/>
      <c r="M17" s="1" t="n"/>
      <c r="N17" s="1" t="n"/>
      <c r="O17" s="1" t="n"/>
      <c r="P17" s="1" t="n"/>
      <c r="Q17" s="1" t="n"/>
      <c r="R17" s="1" t="n"/>
      <c r="S17" s="1" t="n"/>
      <c r="T17" s="1" t="n"/>
      <c r="U17" s="1" t="n"/>
    </row>
    <row r="18">
      <c r="A18" s="1" t="n"/>
      <c r="B18" s="1" t="n"/>
      <c r="C18" s="1" t="n"/>
      <c r="D18" s="75" t="inlineStr">
        <is>
          <t>Move &amp; go-live</t>
        </is>
      </c>
      <c r="E18" s="1" t="n"/>
      <c r="F18" s="1" t="n"/>
      <c r="G18" s="1" t="n"/>
      <c r="H18" s="1" t="n"/>
      <c r="I18" s="1" t="n"/>
      <c r="J18" s="1" t="n"/>
      <c r="K18" s="1" t="n"/>
      <c r="L18" s="1" t="n"/>
      <c r="M18" s="1" t="n"/>
      <c r="N18" s="1" t="n"/>
      <c r="O18" s="1" t="n"/>
      <c r="P18" s="1" t="n"/>
      <c r="Q18" s="1" t="n"/>
      <c r="R18" s="1" t="n"/>
      <c r="S18" s="1" t="n"/>
      <c r="T18" s="1" t="n"/>
      <c r="U18" s="1" t="n"/>
    </row>
    <row r="19">
      <c r="A19" s="1" t="n"/>
      <c r="B19" s="1" t="n"/>
      <c r="C19" s="1" t="n"/>
      <c r="D19" s="75" t="n"/>
      <c r="E19" s="1" t="n"/>
      <c r="F19" s="1" t="n"/>
      <c r="G19" s="1" t="n"/>
      <c r="H19" s="1" t="n"/>
      <c r="I19" s="1" t="n"/>
      <c r="J19" s="1" t="n"/>
      <c r="K19" s="1" t="n"/>
      <c r="L19" s="1" t="n"/>
      <c r="M19" s="1" t="n"/>
      <c r="N19" s="1" t="n"/>
      <c r="O19" s="1" t="n"/>
      <c r="P19" s="1" t="n"/>
      <c r="Q19" s="1" t="n"/>
      <c r="R19" s="1" t="n"/>
      <c r="S19" s="1" t="n"/>
      <c r="T19" s="1" t="n"/>
      <c r="U19" s="1" t="n"/>
    </row>
    <row r="20">
      <c r="A20" s="1" t="n"/>
      <c r="B20" s="1" t="n"/>
      <c r="C20" s="1" t="n"/>
      <c r="D20" s="75" t="n"/>
      <c r="E20" s="1" t="n"/>
      <c r="F20" s="1" t="n"/>
      <c r="G20" s="1" t="n"/>
      <c r="H20" s="1" t="n"/>
      <c r="I20" s="1" t="n"/>
      <c r="J20" s="1" t="n"/>
      <c r="K20" s="1" t="n"/>
      <c r="L20" s="1" t="n"/>
      <c r="M20" s="1" t="n"/>
      <c r="N20" s="1" t="n"/>
      <c r="O20" s="1" t="n"/>
      <c r="P20" s="1" t="n"/>
      <c r="Q20" s="1" t="n"/>
      <c r="R20" s="1" t="n"/>
      <c r="S20" s="1" t="n"/>
      <c r="T20" s="1" t="n"/>
      <c r="U20" s="1" t="n"/>
    </row>
    <row r="21">
      <c r="A21" s="1" t="n"/>
      <c r="B21" s="1" t="n"/>
      <c r="C21" s="1" t="n"/>
      <c r="D21" s="75" t="n"/>
      <c r="E21" s="1" t="n"/>
      <c r="F21" s="1" t="n"/>
      <c r="G21" s="1" t="n"/>
      <c r="H21" s="1" t="n"/>
      <c r="I21" s="1" t="n"/>
      <c r="J21" s="1" t="n"/>
      <c r="K21" s="1" t="n"/>
      <c r="L21" s="1" t="n"/>
      <c r="M21" s="1" t="n"/>
      <c r="N21" s="1" t="n"/>
      <c r="O21" s="1" t="n"/>
      <c r="P21" s="1" t="n"/>
      <c r="Q21" s="1" t="n"/>
      <c r="R21" s="1" t="n"/>
      <c r="S21" s="1" t="n"/>
      <c r="T21" s="1" t="n"/>
      <c r="U21" s="1" t="n"/>
    </row>
    <row r="22">
      <c r="A22" s="1" t="n"/>
      <c r="B22" s="1" t="n"/>
      <c r="C22" s="1" t="n"/>
      <c r="D22" s="1" t="n"/>
      <c r="E22" s="1" t="n"/>
      <c r="F22" s="1" t="n"/>
      <c r="G22" s="1" t="n"/>
      <c r="H22" s="1" t="n"/>
      <c r="I22" s="1" t="n"/>
      <c r="J22" s="1" t="n"/>
      <c r="K22" s="1" t="n"/>
      <c r="L22" s="1" t="n"/>
      <c r="M22" s="1" t="n"/>
      <c r="N22" s="1" t="n"/>
      <c r="O22" s="1" t="n"/>
      <c r="P22" s="1" t="n"/>
      <c r="Q22" s="1" t="n"/>
      <c r="R22" s="1" t="n"/>
      <c r="S22" s="1" t="n"/>
      <c r="T22" s="1" t="n"/>
      <c r="U22" s="1" t="n"/>
    </row>
    <row r="23">
      <c r="A23" s="1" t="n"/>
      <c r="B23" s="1" t="n"/>
      <c r="C23" s="1" t="n"/>
      <c r="D23" s="1" t="n"/>
      <c r="E23" s="1" t="n"/>
      <c r="F23" s="1" t="n"/>
      <c r="G23" s="1" t="n"/>
      <c r="H23" s="1" t="n"/>
      <c r="I23" s="1" t="n"/>
      <c r="J23" s="1" t="n"/>
      <c r="K23" s="1" t="n"/>
      <c r="L23" s="1" t="n"/>
      <c r="M23" s="1" t="n"/>
      <c r="N23" s="1" t="n"/>
      <c r="O23" s="1" t="n"/>
      <c r="P23" s="1" t="n"/>
      <c r="Q23" s="1" t="n"/>
      <c r="R23" s="1" t="n"/>
      <c r="S23" s="1" t="n"/>
      <c r="T23" s="1" t="n"/>
      <c r="U23" s="1" t="n"/>
    </row>
    <row r="24">
      <c r="A24" s="1" t="n"/>
      <c r="B24" s="1" t="n"/>
      <c r="C24" s="1" t="n"/>
      <c r="D24" s="1" t="n"/>
      <c r="E24" s="1" t="n"/>
      <c r="F24" s="1" t="n"/>
      <c r="G24" s="1" t="n"/>
      <c r="H24" s="1" t="n"/>
      <c r="I24" s="1" t="n"/>
      <c r="J24" s="1" t="n"/>
      <c r="K24" s="1" t="n"/>
      <c r="L24" s="1" t="n"/>
      <c r="M24" s="1" t="n"/>
      <c r="N24" s="1" t="n"/>
      <c r="O24" s="1" t="n"/>
      <c r="P24" s="1" t="n"/>
      <c r="Q24" s="1" t="n"/>
      <c r="R24" s="1" t="n"/>
      <c r="S24" s="1" t="n"/>
      <c r="T24" s="1" t="n"/>
      <c r="U24" s="1" t="n"/>
    </row>
    <row r="25">
      <c r="A25" s="1" t="n"/>
      <c r="B25" s="1" t="n"/>
      <c r="C25" s="1" t="n"/>
      <c r="D25" s="1" t="n"/>
      <c r="E25" s="1" t="n"/>
      <c r="F25" s="1" t="n"/>
      <c r="G25" s="1" t="n"/>
      <c r="H25" s="1" t="n"/>
      <c r="I25" s="1" t="n"/>
      <c r="J25" s="1" t="n"/>
      <c r="K25" s="1" t="n"/>
      <c r="L25" s="1" t="n"/>
      <c r="M25" s="1" t="n"/>
      <c r="N25" s="1" t="n"/>
      <c r="O25" s="1" t="n"/>
      <c r="P25" s="1" t="n"/>
      <c r="Q25" s="1" t="n"/>
      <c r="R25" s="1" t="n"/>
      <c r="S25" s="1" t="n"/>
      <c r="T25" s="1" t="n"/>
      <c r="U25" s="1" t="n"/>
    </row>
    <row r="26">
      <c r="A26" s="1" t="n"/>
      <c r="B26" s="1" t="n"/>
      <c r="C26" s="1" t="n"/>
      <c r="D26" s="1" t="n"/>
      <c r="E26" s="1" t="n"/>
      <c r="F26" s="1" t="n"/>
      <c r="G26" s="1" t="n"/>
      <c r="H26" s="1" t="n"/>
      <c r="I26" s="1" t="n"/>
      <c r="J26" s="1" t="n"/>
      <c r="K26" s="1" t="n"/>
      <c r="L26" s="1" t="n"/>
      <c r="M26" s="1" t="n"/>
      <c r="N26" s="1" t="n"/>
      <c r="O26" s="1" t="n"/>
      <c r="P26" s="1" t="n"/>
      <c r="Q26" s="1" t="n"/>
      <c r="R26" s="1" t="n"/>
      <c r="S26" s="1" t="n"/>
      <c r="T26" s="1" t="n"/>
      <c r="U26" s="1" t="n"/>
    </row>
    <row r="27">
      <c r="A27" s="1" t="n"/>
      <c r="B27" s="1" t="n"/>
      <c r="C27" s="1" t="n"/>
      <c r="D27" s="1" t="n"/>
      <c r="E27" s="1" t="n"/>
      <c r="F27" s="1" t="n"/>
      <c r="G27" s="1" t="n"/>
      <c r="H27" s="1" t="n"/>
      <c r="I27" s="1" t="n"/>
      <c r="J27" s="1" t="n"/>
      <c r="K27" s="1" t="n"/>
      <c r="L27" s="1" t="n"/>
      <c r="M27" s="1" t="n"/>
      <c r="N27" s="1" t="n"/>
      <c r="O27" s="1" t="n"/>
      <c r="P27" s="1" t="n"/>
      <c r="Q27" s="1" t="n"/>
      <c r="R27" s="1" t="n"/>
      <c r="S27" s="1" t="n"/>
      <c r="T27" s="1" t="n"/>
      <c r="U27" s="1" t="n"/>
    </row>
    <row r="28">
      <c r="A28" s="1" t="n"/>
      <c r="B28" s="1" t="n"/>
      <c r="C28" s="1" t="n"/>
      <c r="D28" s="1" t="n"/>
      <c r="E28" s="1" t="n"/>
      <c r="F28" s="1" t="n"/>
      <c r="G28" s="1" t="n"/>
      <c r="H28" s="1" t="n"/>
      <c r="I28" s="1" t="n"/>
      <c r="J28" s="1" t="n"/>
      <c r="K28" s="1" t="n"/>
      <c r="L28" s="1" t="n"/>
      <c r="M28" s="1" t="n"/>
      <c r="N28" s="1" t="n"/>
      <c r="O28" s="1" t="n"/>
      <c r="P28" s="1" t="n"/>
      <c r="Q28" s="1" t="n"/>
      <c r="R28" s="1" t="n"/>
      <c r="S28" s="1" t="n"/>
      <c r="T28" s="1" t="n"/>
      <c r="U28" s="1" t="n"/>
    </row>
    <row r="29">
      <c r="A29" s="1" t="n"/>
      <c r="B29" s="1" t="n"/>
      <c r="C29" s="1" t="n"/>
      <c r="D29" s="1" t="n"/>
      <c r="E29" s="1" t="n"/>
      <c r="F29" s="1" t="n"/>
      <c r="G29" s="1" t="n"/>
      <c r="H29" s="1" t="n"/>
      <c r="I29" s="1" t="n"/>
      <c r="J29" s="1" t="n"/>
      <c r="K29" s="1" t="n"/>
      <c r="L29" s="1" t="n"/>
      <c r="M29" s="1" t="n"/>
      <c r="N29" s="1" t="n"/>
      <c r="O29" s="1" t="n"/>
      <c r="P29" s="1" t="n"/>
      <c r="Q29" s="1" t="n"/>
      <c r="R29" s="1" t="n"/>
      <c r="S29" s="1" t="n"/>
      <c r="T29" s="1" t="n"/>
      <c r="U29" s="1" t="n"/>
    </row>
    <row r="30">
      <c r="A30" s="1" t="n"/>
      <c r="B30" s="1" t="n"/>
      <c r="C30" s="1" t="n"/>
      <c r="D30" s="1" t="n"/>
      <c r="E30" s="1" t="n"/>
      <c r="F30" s="1" t="n"/>
      <c r="G30" s="1" t="n"/>
      <c r="H30" s="1" t="n"/>
      <c r="I30" s="1" t="n"/>
      <c r="J30" s="1" t="n"/>
      <c r="K30" s="1" t="n"/>
      <c r="L30" s="1" t="n"/>
      <c r="M30" s="1" t="n"/>
      <c r="N30" s="1" t="n"/>
      <c r="O30" s="1" t="n"/>
      <c r="P30" s="1" t="n"/>
      <c r="Q30" s="1" t="n"/>
      <c r="R30" s="1" t="n"/>
      <c r="S30" s="1" t="n"/>
      <c r="T30" s="1" t="n"/>
      <c r="U30" s="1" t="n"/>
    </row>
    <row r="31">
      <c r="A31" s="1" t="n"/>
      <c r="B31" s="1" t="n"/>
      <c r="C31" s="1" t="n"/>
      <c r="D31" s="1" t="n"/>
      <c r="E31" s="1" t="n"/>
      <c r="F31" s="1" t="n"/>
      <c r="G31" s="1" t="n"/>
      <c r="H31" s="1" t="n"/>
      <c r="I31" s="1" t="n"/>
      <c r="J31" s="1" t="n"/>
      <c r="K31" s="1" t="n"/>
      <c r="L31" s="1" t="n"/>
      <c r="M31" s="1" t="n"/>
      <c r="N31" s="1" t="n"/>
      <c r="O31" s="1" t="n"/>
      <c r="P31" s="1" t="n"/>
      <c r="Q31" s="1" t="n"/>
      <c r="R31" s="1" t="n"/>
      <c r="S31" s="1" t="n"/>
      <c r="T31" s="1" t="n"/>
      <c r="U31" s="1" t="n"/>
    </row>
    <row r="32">
      <c r="A32" s="1" t="n"/>
      <c r="B32" s="1" t="n"/>
      <c r="C32" s="1" t="n"/>
      <c r="D32" s="1" t="n"/>
      <c r="E32" s="1" t="n"/>
      <c r="F32" s="1" t="n"/>
      <c r="G32" s="1" t="n"/>
      <c r="H32" s="1" t="n"/>
      <c r="I32" s="1" t="n"/>
      <c r="J32" s="1" t="n"/>
      <c r="K32" s="1" t="n"/>
      <c r="L32" s="1" t="n"/>
      <c r="M32" s="1" t="n"/>
      <c r="N32" s="1" t="n"/>
      <c r="O32" s="1" t="n"/>
      <c r="P32" s="1" t="n"/>
      <c r="Q32" s="1" t="n"/>
      <c r="R32" s="1" t="n"/>
      <c r="S32" s="1" t="n"/>
      <c r="T32" s="1" t="n"/>
      <c r="U32" s="1" t="n"/>
    </row>
    <row r="33">
      <c r="A33" s="1" t="n"/>
      <c r="B33" s="1" t="n"/>
      <c r="C33" s="1" t="n"/>
      <c r="D33" s="1" t="n"/>
      <c r="E33" s="1" t="n"/>
      <c r="F33" s="1" t="n"/>
      <c r="G33" s="1" t="n"/>
      <c r="H33" s="1" t="n"/>
      <c r="I33" s="1" t="n"/>
      <c r="J33" s="1" t="n"/>
      <c r="K33" s="1" t="n"/>
      <c r="L33" s="1" t="n"/>
      <c r="M33" s="1" t="n"/>
      <c r="N33" s="1" t="n"/>
      <c r="O33" s="1" t="n"/>
      <c r="P33" s="1" t="n"/>
      <c r="Q33" s="1" t="n"/>
      <c r="R33" s="1" t="n"/>
      <c r="S33" s="1" t="n"/>
      <c r="T33" s="1" t="n"/>
      <c r="U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c r="U34" s="1" t="n"/>
    </row>
    <row r="35">
      <c r="A35" s="1" t="n"/>
      <c r="B35" s="42">
        <f>Lang!$B$5</f>
        <v/>
      </c>
      <c r="T35" s="1" t="n"/>
      <c r="U35" s="1" t="n"/>
    </row>
    <row r="36">
      <c r="A36" s="1" t="n"/>
      <c r="T36" s="1" t="n"/>
      <c r="U36" s="1" t="n"/>
    </row>
    <row r="37">
      <c r="A37" s="1" t="n"/>
      <c r="B37" s="1" t="n"/>
      <c r="C37" s="1" t="n"/>
      <c r="D37" s="1" t="n"/>
      <c r="E37" s="1" t="n"/>
      <c r="F37" s="1" t="n"/>
      <c r="G37" s="1" t="n"/>
      <c r="H37" s="1" t="n"/>
      <c r="I37" s="1" t="n"/>
      <c r="J37" s="1" t="n"/>
      <c r="K37" s="1" t="n"/>
      <c r="L37" s="1" t="n"/>
      <c r="M37" s="1" t="n"/>
      <c r="N37" s="1" t="n"/>
      <c r="O37" s="1" t="n"/>
      <c r="P37" s="1" t="n"/>
      <c r="Q37" s="1" t="n"/>
      <c r="R37" s="1" t="n"/>
      <c r="S37" s="1" t="n"/>
      <c r="T37" s="1" t="n"/>
      <c r="U37" s="1" t="n"/>
    </row>
    <row r="38">
      <c r="A38" s="1" t="n"/>
      <c r="B38" s="1" t="n"/>
      <c r="C38" s="1" t="n"/>
      <c r="D38" s="1" t="n"/>
      <c r="E38" s="1" t="n"/>
      <c r="F38" s="1" t="n"/>
      <c r="G38" s="1" t="n"/>
      <c r="H38" s="1" t="n"/>
      <c r="I38" s="1" t="n"/>
      <c r="J38" s="1" t="n"/>
      <c r="K38" s="1" t="n"/>
      <c r="L38" s="1" t="n"/>
      <c r="M38" s="1" t="n"/>
      <c r="N38" s="1" t="n"/>
      <c r="O38" s="1" t="n"/>
      <c r="P38" s="1" t="n"/>
      <c r="Q38" s="1" t="n"/>
      <c r="R38" s="1" t="n"/>
      <c r="S38" s="1" t="n"/>
      <c r="T38" s="1" t="n"/>
      <c r="U38" s="1" t="n"/>
    </row>
    <row r="39">
      <c r="A39" s="1" t="n"/>
      <c r="B39" s="1" t="n"/>
      <c r="C39" s="1" t="n"/>
      <c r="D39" s="1" t="n"/>
      <c r="E39" s="1" t="n"/>
      <c r="F39" s="1" t="n"/>
      <c r="G39" s="1" t="n"/>
      <c r="H39" s="1" t="n"/>
      <c r="I39" s="1" t="n"/>
      <c r="J39" s="1" t="n"/>
      <c r="K39" s="1" t="n"/>
      <c r="L39" s="1" t="n"/>
      <c r="M39" s="1" t="n"/>
      <c r="N39" s="1" t="n"/>
      <c r="O39" s="1" t="n"/>
      <c r="P39" s="1" t="n"/>
      <c r="Q39" s="1" t="n"/>
      <c r="R39" s="1" t="n"/>
      <c r="S39" s="1" t="n"/>
      <c r="T39" s="1" t="n"/>
      <c r="U39" s="1" t="n"/>
    </row>
    <row r="40">
      <c r="A40" s="1" t="n"/>
      <c r="B40" s="1" t="n"/>
      <c r="C40" s="1" t="n"/>
      <c r="D40" s="1" t="n"/>
      <c r="E40" s="1" t="n"/>
      <c r="F40" s="1" t="n"/>
      <c r="G40" s="1" t="n"/>
      <c r="H40" s="1" t="n"/>
      <c r="I40" s="1" t="n"/>
      <c r="J40" s="1" t="n"/>
      <c r="K40" s="1" t="n"/>
      <c r="L40" s="1" t="n"/>
      <c r="M40" s="1" t="n"/>
      <c r="N40" s="1" t="n"/>
      <c r="O40" s="1" t="n"/>
      <c r="P40" s="1" t="n"/>
      <c r="Q40" s="1" t="n"/>
      <c r="R40" s="1" t="n"/>
      <c r="S40" s="1" t="n"/>
      <c r="T40" s="1" t="n"/>
      <c r="U40" s="1" t="n"/>
    </row>
  </sheetData>
  <sheetProtection selectLockedCells="0" selectUnlockedCells="0" sheet="1" objects="0" insertRows="1" insertHyperlinks="1" autoFilter="1" scenarios="0" formatColumns="0" deleteColumns="1" insertColumns="1" pivotTables="1" deleteRows="1" formatCells="1" formatRows="0" sort="1" password="E778"/>
  <mergeCells count="9">
    <mergeCell ref="F4:G4"/>
    <mergeCell ref="J4:K4"/>
    <mergeCell ref="B2:C3"/>
    <mergeCell ref="E2:S2"/>
    <mergeCell ref="B35:S36"/>
    <mergeCell ref="D4:E4"/>
    <mergeCell ref="H4:I4"/>
    <mergeCell ref="F6:S10"/>
    <mergeCell ref="B4:C4"/>
  </mergeCells>
  <dataValidations count="2">
    <dataValidation sqref="D6" showDropDown="0" showInputMessage="0" showErrorMessage="0" allowBlank="0" type="list">
      <formula1>=Lang!$C$1:$N$1</formula1>
    </dataValidation>
    <dataValidation sqref="D12" showDropDown="0" showInputMessage="0" showErrorMessage="0" allowBlank="1" type="date" operator="between">
      <formula1>36526</formula1>
      <formula2>73051</formula2>
    </dataValidation>
  </dataValidations>
  <printOptions horizontalCentered="1"/>
  <pageMargins left="0.3" right="0.3" top="0.4" bottom="0.4" header="0.5" footer="0.5"/>
  <pageSetup orientation="portrait" paperSize="9" fitToHeight="1" fitToWidth="1"/>
</worksheet>
</file>

<file path=xl/worksheets/sheet6.xml><?xml version="1.0" encoding="utf-8"?>
<worksheet xmlns="http://schemas.openxmlformats.org/spreadsheetml/2006/main">
  <sheetPr>
    <outlinePr summaryBelow="1" summaryRight="1"/>
    <pageSetUpPr/>
  </sheetPr>
  <dimension ref="A1:N102"/>
  <sheetViews>
    <sheetView workbookViewId="0">
      <selection activeCell="A1" sqref="A1"/>
    </sheetView>
  </sheetViews>
  <sheetFormatPr baseColWidth="8" defaultRowHeight="15"/>
  <sheetData>
    <row r="1">
      <c r="A1" t="inlineStr">
        <is>
          <t>key</t>
        </is>
      </c>
      <c r="B1">
        <f>IFERROR(MATCH(Settings!$D$6,$C$1:$N$1,0),1)</f>
        <v/>
      </c>
      <c r="C1" t="inlineStr">
        <is>
          <t>English</t>
        </is>
      </c>
      <c r="D1" t="inlineStr">
        <is>
          <t>Deutsch</t>
        </is>
      </c>
      <c r="E1" t="inlineStr">
        <is>
          <t>فارسی</t>
        </is>
      </c>
      <c r="F1" t="inlineStr">
        <is>
          <t>العربية</t>
        </is>
      </c>
      <c r="G1" t="inlineStr">
        <is>
          <t>Español</t>
        </is>
      </c>
      <c r="H1" t="inlineStr">
        <is>
          <t>Français</t>
        </is>
      </c>
      <c r="I1" t="inlineStr">
        <is>
          <t>Italiano</t>
        </is>
      </c>
      <c r="J1" t="inlineStr">
        <is>
          <t>日本語</t>
        </is>
      </c>
      <c r="K1" t="inlineStr">
        <is>
          <t>한국어</t>
        </is>
      </c>
      <c r="L1" t="inlineStr">
        <is>
          <t>Shqip</t>
        </is>
      </c>
      <c r="M1" t="inlineStr">
        <is>
          <t>Türkçe</t>
        </is>
      </c>
      <c r="N1" t="inlineStr">
        <is>
          <t>中文</t>
        </is>
      </c>
    </row>
    <row r="2">
      <c r="A2" t="inlineStr">
        <is>
          <t>nav_start</t>
        </is>
      </c>
      <c r="B2">
        <f>INDEX($C2:$N2,1,$B$1)</f>
        <v/>
      </c>
      <c r="C2" t="inlineStr">
        <is>
          <t>⌂ START</t>
        </is>
      </c>
      <c r="D2" t="inlineStr">
        <is>
          <t>⌂ START</t>
        </is>
      </c>
      <c r="E2" t="inlineStr">
        <is>
          <t>⌂ شروع</t>
        </is>
      </c>
      <c r="F2" t="inlineStr">
        <is>
          <t>⌂ البداية</t>
        </is>
      </c>
      <c r="G2" t="inlineStr">
        <is>
          <t>⌂ INICIO</t>
        </is>
      </c>
      <c r="H2" t="inlineStr">
        <is>
          <t>⌂ ACCUEIL</t>
        </is>
      </c>
      <c r="I2" t="inlineStr">
        <is>
          <t>⌂ INIZIO</t>
        </is>
      </c>
      <c r="J2" t="inlineStr">
        <is>
          <t>⌂ スタート</t>
        </is>
      </c>
      <c r="K2" t="inlineStr">
        <is>
          <t>⌂ 시작</t>
        </is>
      </c>
      <c r="L2" t="inlineStr">
        <is>
          <t>⌂ FILLIMI</t>
        </is>
      </c>
      <c r="M2" t="inlineStr">
        <is>
          <t>⌂ BAŞLANGIÇ</t>
        </is>
      </c>
      <c r="N2" t="inlineStr">
        <is>
          <t>⌂ 开始</t>
        </is>
      </c>
    </row>
    <row r="3">
      <c r="A3" t="inlineStr">
        <is>
          <t>nav_dash</t>
        </is>
      </c>
      <c r="B3">
        <f>INDEX($C3:$N3,1,$B$1)</f>
        <v/>
      </c>
      <c r="C3" t="inlineStr">
        <is>
          <t>▣ DASHBOARD</t>
        </is>
      </c>
      <c r="D3" t="inlineStr">
        <is>
          <t>▣ DASHBOARD</t>
        </is>
      </c>
      <c r="E3" t="inlineStr">
        <is>
          <t>▣ داشبورد</t>
        </is>
      </c>
      <c r="F3" t="inlineStr">
        <is>
          <t>▣ لوحة التحكم</t>
        </is>
      </c>
      <c r="G3" t="inlineStr">
        <is>
          <t>▣ PANEL</t>
        </is>
      </c>
      <c r="H3" t="inlineStr">
        <is>
          <t>▣ TABLEAU DE BORD</t>
        </is>
      </c>
      <c r="I3" t="inlineStr">
        <is>
          <t>▣ DASHBOARD</t>
        </is>
      </c>
      <c r="J3" t="inlineStr">
        <is>
          <t>▣ ダッシュボード</t>
        </is>
      </c>
      <c r="K3" t="inlineStr">
        <is>
          <t>▣ 대시보드</t>
        </is>
      </c>
      <c r="L3" t="inlineStr">
        <is>
          <t>▣ PANELI</t>
        </is>
      </c>
      <c r="M3" t="inlineStr">
        <is>
          <t>▣ PANO</t>
        </is>
      </c>
      <c r="N3" t="inlineStr">
        <is>
          <t>▣ 仪表板</t>
        </is>
      </c>
    </row>
    <row r="4">
      <c r="A4" t="inlineStr">
        <is>
          <t>nav_set</t>
        </is>
      </c>
      <c r="B4">
        <f>INDEX($C4:$N4,1,$B$1)</f>
        <v/>
      </c>
      <c r="C4" t="inlineStr">
        <is>
          <t>⚙ SETTINGS</t>
        </is>
      </c>
      <c r="D4" t="inlineStr">
        <is>
          <t>⚙ EINSTELLUNGEN</t>
        </is>
      </c>
      <c r="E4" t="inlineStr">
        <is>
          <t>⚙ تنظیمات</t>
        </is>
      </c>
      <c r="F4" t="inlineStr">
        <is>
          <t>⚙ الإعدادات</t>
        </is>
      </c>
      <c r="G4" t="inlineStr">
        <is>
          <t>⚙ AJUSTES</t>
        </is>
      </c>
      <c r="H4" t="inlineStr">
        <is>
          <t>⚙ PARAMÈTRES</t>
        </is>
      </c>
      <c r="I4" t="inlineStr">
        <is>
          <t>⚙ IMPOSTAZIONI</t>
        </is>
      </c>
      <c r="J4" t="inlineStr">
        <is>
          <t>⚙ 設定</t>
        </is>
      </c>
      <c r="K4" t="inlineStr">
        <is>
          <t>⚙ 설정</t>
        </is>
      </c>
      <c r="L4" t="inlineStr">
        <is>
          <t>⚙ CILËSIMET</t>
        </is>
      </c>
      <c r="M4" t="inlineStr">
        <is>
          <t>⚙ AYARLAR</t>
        </is>
      </c>
      <c r="N4" t="inlineStr">
        <is>
          <t>⚙ 设置</t>
        </is>
      </c>
    </row>
    <row r="5">
      <c r="A5" t="inlineStr">
        <is>
          <t>license</t>
        </is>
      </c>
      <c r="B5">
        <f>INDEX($C5:$N5,1,$B$1)</f>
        <v/>
      </c>
      <c r="C5" t="inlineStr">
        <is>
          <t>© 2026 KeyOne – Keywan Fakhri  •  keywanfakhri.com  •  Free for internal use. No resale, redistribution or removal of attribution.</t>
        </is>
      </c>
      <c r="D5" t="inlineStr">
        <is>
          <t>© 2026 KeyOne – Keywan Fakhri  •  keywanfakhri.com  •  Kostenlos für interne Nutzung. Kein Weiterverkauf, keine Weitergabe, Urhebervermerk nicht entfernen.</t>
        </is>
      </c>
      <c r="E5" t="inlineStr">
        <is>
          <t>© ۲۰۲۶ KeyOne – کیوان فخری  •  keywanfakhri.com  •  رایگان برای استفاده داخلی. فروش مجدد، توزیع یا حذف نام سازنده ممنوع است.</t>
        </is>
      </c>
      <c r="F5" t="inlineStr">
        <is>
          <t>© 2026 KeyOne – كيوان فخري  •  keywanfakhri.com  •  مجاني للاستخدام الداخلي. يُمنع إعادة البيع أو التوزيع أو حذف الإسناد.</t>
        </is>
      </c>
      <c r="G5" t="inlineStr">
        <is>
          <t>© 2026 KeyOne – Keywan Fakhri  •  keywanfakhri.com  •  Gratis para uso interno. Sin reventa, redistribución ni eliminar la atribución.</t>
        </is>
      </c>
      <c r="H5" t="inlineStr">
        <is>
          <t>© 2026 KeyOne – Keywan Fakhri  •  keywanfakhri.com  •  Gratuit pour un usage interne. Ni revente, ni redistribution, ni suppression de l’attribution.</t>
        </is>
      </c>
      <c r="I5" t="inlineStr">
        <is>
          <t>© 2026 KeyOne – Keywan Fakhri  •  keywanfakhri.com  •  Gratuito per uso interno. Vietati rivendita, ridistribuzione e rimozione dell’attribuzione.</t>
        </is>
      </c>
      <c r="J5" t="inlineStr">
        <is>
          <t>© 2026 KeyOne – Keywan Fakhri  •  keywanfakhri.com  •  社内利用は無料。再販売・再配布・クレジット削除は禁止。</t>
        </is>
      </c>
      <c r="K5" t="inlineStr">
        <is>
          <t>© 2026 KeyOne – Keywan Fakhri  •  keywanfakhri.com  •  내부 사용 무료. 재판매·재배포·저작자 표시 삭제 금지.</t>
        </is>
      </c>
      <c r="L5" t="inlineStr">
        <is>
          <t>© 2026 KeyOne – Keywan Fakhri  •  keywanfakhri.com  •  Falas për përdorim të brendshëm. Ndalohen rishitja, rishpërndarja dhe heqja e atribuimit.</t>
        </is>
      </c>
      <c r="M5" t="inlineStr">
        <is>
          <t>© 2026 KeyOne – Keywan Fakhri  •  keywanfakhri.com  •  Dahili kullanım ücretsiz. Yeniden satış, dağıtım ve atıfın kaldırılması yasaktır.</t>
        </is>
      </c>
      <c r="N5" t="inlineStr">
        <is>
          <t>© 2026 KeyOne – Keywan Fakhri  •  keywanfakhri.com  •  内部使用免费。禁止转售、再分发或删除署名。</t>
        </is>
      </c>
    </row>
    <row r="6">
      <c r="A6" t="inlineStr">
        <is>
          <t>created</t>
        </is>
      </c>
      <c r="B6">
        <f>INDEX($C6:$N6,1,$B$1)</f>
        <v/>
      </c>
      <c r="C6" t="inlineStr">
        <is>
          <t>CREATED BY</t>
        </is>
      </c>
      <c r="D6" t="inlineStr">
        <is>
          <t>ERSTELLT VON</t>
        </is>
      </c>
      <c r="E6" t="inlineStr">
        <is>
          <t>ساخته شده توسط</t>
        </is>
      </c>
      <c r="F6" t="inlineStr">
        <is>
          <t>من إعداد</t>
        </is>
      </c>
      <c r="G6" t="inlineStr">
        <is>
          <t>CREADO POR</t>
        </is>
      </c>
      <c r="H6" t="inlineStr">
        <is>
          <t>CRÉÉ PAR</t>
        </is>
      </c>
      <c r="I6" t="inlineStr">
        <is>
          <t>CREATO DA</t>
        </is>
      </c>
      <c r="J6" t="inlineStr">
        <is>
          <t>作成者</t>
        </is>
      </c>
      <c r="K6" t="inlineStr">
        <is>
          <t>제작자</t>
        </is>
      </c>
      <c r="L6" t="inlineStr">
        <is>
          <t>KRIJUAR NGA</t>
        </is>
      </c>
      <c r="M6" t="inlineStr">
        <is>
          <t>HAZIRLAYAN</t>
        </is>
      </c>
      <c r="N6" t="inlineStr">
        <is>
          <t>作者</t>
        </is>
      </c>
    </row>
    <row r="7">
      <c r="A7" t="inlineStr">
        <is>
          <t>role</t>
        </is>
      </c>
      <c r="B7">
        <f>INDEX($C7:$N7,1,$B$1)</f>
        <v/>
      </c>
      <c r="C7" t="inlineStr">
        <is>
          <t>Industrial Engineer (M.Sc.)  •  Logistics, Warehouse &amp; Data Analytics  •  Konstanz, Germany</t>
        </is>
      </c>
      <c r="D7" t="inlineStr">
        <is>
          <t>Wirtschaftsingenieur (M.Sc.)  •  Logistik, Lager &amp; Datenanalyse  •  Konstanz</t>
        </is>
      </c>
      <c r="E7" t="inlineStr">
        <is>
          <t>مهندس صنایع (کارشناسی ارشد)  •  لجستیک، انبار و تحلیل داده  •  کنستانس، آلمان</t>
        </is>
      </c>
      <c r="F7" t="inlineStr">
        <is>
          <t>مهندس صناعي (ماجستير)  •  اللوجستيات والمستودعات وتحليل البيانات  •  كونستانس، ألمانيا</t>
        </is>
      </c>
      <c r="G7" t="inlineStr">
        <is>
          <t>Ingeniero industrial (M.Sc.)  •  Logística, almacén y análisis de datos  •  Constanza, Alemania</t>
        </is>
      </c>
      <c r="H7" t="inlineStr">
        <is>
          <t>Ingénieur industriel (M.Sc.)  •  Logistique, entrepôt et analyse de données  •  Constance, Allemagne</t>
        </is>
      </c>
      <c r="I7" t="inlineStr">
        <is>
          <t>Ingegnere gestionale (M.Sc.)  •  Logistica, magazzino e analisi dati  •  Costanza, Germania</t>
        </is>
      </c>
      <c r="J7" t="inlineStr">
        <is>
          <t>インダストリアル・エンジニア（修士）  •  物流・倉庫・データ分析  •  ドイツ・コンスタンツ</t>
        </is>
      </c>
      <c r="K7" t="inlineStr">
        <is>
          <t>산업공학 석사  •  물류·창고·데이터 분석  •  독일 콘스탄츠</t>
        </is>
      </c>
      <c r="L7" t="inlineStr">
        <is>
          <t>Inxhinier industrial (M.Sc.)  •  Logjistikë, magazinë dhe analizë të dhënash  •  Konstanz, Gjermani</t>
        </is>
      </c>
      <c r="M7" t="inlineStr">
        <is>
          <t>Endüstri Mühendisi (Y.L.)  •  Lojistik, depo ve veri analitiği  •  Konstanz, Almanya</t>
        </is>
      </c>
      <c r="N7" t="inlineStr">
        <is>
          <t>工业工程硕士  •  物流、仓储与数据分析  •  德国康斯坦茨</t>
        </is>
      </c>
    </row>
    <row r="8">
      <c r="A8" t="inlineStr">
        <is>
          <t>custom_v</t>
        </is>
      </c>
      <c r="B8">
        <f>INDEX($C8:$N8,1,$B$1)</f>
        <v/>
      </c>
      <c r="C8" t="inlineStr">
        <is>
          <t>Need a version for your company? Get in touch:</t>
        </is>
      </c>
      <c r="D8" t="inlineStr">
        <is>
          <t>Eigene Version für Ihr Unternehmen? Kontakt:</t>
        </is>
      </c>
      <c r="E8" t="inlineStr">
        <is>
          <t>نسخه اختصاصی برای شرکت خود می‌خواهید؟ تماس:</t>
        </is>
      </c>
      <c r="F8" t="inlineStr">
        <is>
          <t>تحتاج نسخة لشركتك؟ تواصل معي:</t>
        </is>
      </c>
      <c r="G8" t="inlineStr">
        <is>
          <t>¿Necesitas una versión para tu empresa? Contacto:</t>
        </is>
      </c>
      <c r="H8" t="inlineStr">
        <is>
          <t>Besoin d’une version pour votre entreprise ? Contact :</t>
        </is>
      </c>
      <c r="I8" t="inlineStr">
        <is>
          <t>Ti serve una versione per la tua azienda? Contatti:</t>
        </is>
      </c>
      <c r="J8" t="inlineStr">
        <is>
          <t>自社向けバージョンのご相談：</t>
        </is>
      </c>
      <c r="K8" t="inlineStr">
        <is>
          <t>회사 맞춤 버전이 필요하신가요? 연락처:</t>
        </is>
      </c>
      <c r="L8" t="inlineStr">
        <is>
          <t>Ju duhet një version për kompaninë tuaj? Kontakt:</t>
        </is>
      </c>
      <c r="M8" t="inlineStr">
        <is>
          <t>Şirketinize özel sürüm mü lazım? İletişim:</t>
        </is>
      </c>
      <c r="N8" t="inlineStr">
        <is>
          <t>需要为贵公司定制？联系：</t>
        </is>
      </c>
    </row>
    <row r="9">
      <c r="A9" t="inlineStr">
        <is>
          <t>set_lang</t>
        </is>
      </c>
      <c r="B9">
        <f>INDEX($C9:$N9,1,$B$1)</f>
        <v/>
      </c>
      <c r="C9" t="inlineStr">
        <is>
          <t>Language</t>
        </is>
      </c>
      <c r="D9" t="inlineStr">
        <is>
          <t>Sprache</t>
        </is>
      </c>
      <c r="E9" t="inlineStr">
        <is>
          <t>زبان</t>
        </is>
      </c>
      <c r="F9" t="inlineStr">
        <is>
          <t>اللغة</t>
        </is>
      </c>
      <c r="G9" t="inlineStr">
        <is>
          <t>Idioma</t>
        </is>
      </c>
      <c r="H9" t="inlineStr">
        <is>
          <t>Langue</t>
        </is>
      </c>
      <c r="I9" t="inlineStr">
        <is>
          <t>Lingua</t>
        </is>
      </c>
      <c r="J9" t="inlineStr">
        <is>
          <t>言語</t>
        </is>
      </c>
      <c r="K9" t="inlineStr">
        <is>
          <t>언어</t>
        </is>
      </c>
      <c r="L9" t="inlineStr">
        <is>
          <t>Gjuha</t>
        </is>
      </c>
      <c r="M9" t="inlineStr">
        <is>
          <t>Dil</t>
        </is>
      </c>
      <c r="N9" t="inlineStr">
        <is>
          <t>语言</t>
        </is>
      </c>
    </row>
    <row r="10">
      <c r="A10" t="inlineStr">
        <is>
          <t>set_title</t>
        </is>
      </c>
      <c r="B10">
        <f>INDEX($C10:$N10,1,$B$1)</f>
        <v/>
      </c>
      <c r="C10" t="inlineStr">
        <is>
          <t>SETTINGS</t>
        </is>
      </c>
      <c r="D10" t="inlineStr">
        <is>
          <t>EINSTELLUNGEN</t>
        </is>
      </c>
      <c r="E10" t="inlineStr">
        <is>
          <t>تنظیمات</t>
        </is>
      </c>
      <c r="F10" t="inlineStr">
        <is>
          <t>الإعدادات</t>
        </is>
      </c>
      <c r="G10" t="inlineStr">
        <is>
          <t>AJUSTES</t>
        </is>
      </c>
      <c r="H10" t="inlineStr">
        <is>
          <t>PARAMÈTRES</t>
        </is>
      </c>
      <c r="I10" t="inlineStr">
        <is>
          <t>IMPOSTAZIONI</t>
        </is>
      </c>
      <c r="J10" t="inlineStr">
        <is>
          <t>設定</t>
        </is>
      </c>
      <c r="K10" t="inlineStr">
        <is>
          <t>설정</t>
        </is>
      </c>
      <c r="L10" t="inlineStr">
        <is>
          <t>CILËSIMET</t>
        </is>
      </c>
      <c r="M10" t="inlineStr">
        <is>
          <t>AYARLAR</t>
        </is>
      </c>
      <c r="N10" t="inlineStr">
        <is>
          <t>设置</t>
        </is>
      </c>
    </row>
    <row r="11">
      <c r="A11" t="inlineStr">
        <is>
          <t>total</t>
        </is>
      </c>
      <c r="B11">
        <f>INDEX($C11:$N11,1,$B$1)</f>
        <v/>
      </c>
      <c r="C11" t="inlineStr">
        <is>
          <t>Total</t>
        </is>
      </c>
      <c r="D11" t="inlineStr">
        <is>
          <t>Summe</t>
        </is>
      </c>
      <c r="E11" t="inlineStr">
        <is>
          <t>جمع</t>
        </is>
      </c>
      <c r="F11" t="inlineStr">
        <is>
          <t>الإجمالي</t>
        </is>
      </c>
      <c r="G11" t="inlineStr">
        <is>
          <t>Total</t>
        </is>
      </c>
      <c r="H11" t="inlineStr">
        <is>
          <t>Total</t>
        </is>
      </c>
      <c r="I11" t="inlineStr">
        <is>
          <t>Totale</t>
        </is>
      </c>
      <c r="J11" t="inlineStr">
        <is>
          <t>合計</t>
        </is>
      </c>
      <c r="K11" t="inlineStr">
        <is>
          <t>합계</t>
        </is>
      </c>
      <c r="L11" t="inlineStr">
        <is>
          <t>Gjithsej</t>
        </is>
      </c>
      <c r="M11" t="inlineStr">
        <is>
          <t>Toplam</t>
        </is>
      </c>
      <c r="N11" t="inlineStr">
        <is>
          <t>合计</t>
        </is>
      </c>
    </row>
    <row r="12">
      <c r="A12" t="inlineStr">
        <is>
          <t>sec_ins</t>
        </is>
      </c>
      <c r="B12">
        <f>INDEX($C12:$N12,1,$B$1)</f>
        <v/>
      </c>
      <c r="C12" t="inlineStr">
        <is>
          <t>KEY INSIGHTS</t>
        </is>
      </c>
      <c r="D12" t="inlineStr">
        <is>
          <t>WICHTIGSTE ERKENNTNISSE</t>
        </is>
      </c>
      <c r="E12" t="inlineStr">
        <is>
          <t>نکات کلیدی</t>
        </is>
      </c>
      <c r="F12" t="inlineStr">
        <is>
          <t>أهم النتائج</t>
        </is>
      </c>
      <c r="G12" t="inlineStr">
        <is>
          <t>CONCLUSIONES CLAVE</t>
        </is>
      </c>
      <c r="H12" t="inlineStr">
        <is>
          <t>POINTS CLÉS</t>
        </is>
      </c>
      <c r="I12" t="inlineStr">
        <is>
          <t>PUNTI CHIAVE</t>
        </is>
      </c>
      <c r="J12" t="inlineStr">
        <is>
          <t>主なポイント</t>
        </is>
      </c>
      <c r="K12" t="inlineStr">
        <is>
          <t>핵심 인사이트</t>
        </is>
      </c>
      <c r="L12" t="inlineStr">
        <is>
          <t>PIKAT KRYESORE</t>
        </is>
      </c>
      <c r="M12" t="inlineStr">
        <is>
          <t>ÖNE ÇIKANLAR</t>
        </is>
      </c>
      <c r="N12" t="inlineStr">
        <is>
          <t>关键洞察</t>
        </is>
      </c>
    </row>
    <row r="13">
      <c r="A13" t="inlineStr">
        <is>
          <t>wk</t>
        </is>
      </c>
      <c r="B13">
        <f>INDEX($C13:$N13,1,$B$1)</f>
        <v/>
      </c>
      <c r="C13" t="inlineStr">
        <is>
          <t>W</t>
        </is>
      </c>
      <c r="D13" t="inlineStr">
        <is>
          <t>KW</t>
        </is>
      </c>
      <c r="E13" t="inlineStr">
        <is>
          <t>ه</t>
        </is>
      </c>
      <c r="F13" t="inlineStr">
        <is>
          <t>أ</t>
        </is>
      </c>
      <c r="G13" t="inlineStr">
        <is>
          <t>S</t>
        </is>
      </c>
      <c r="H13" t="inlineStr">
        <is>
          <t>S</t>
        </is>
      </c>
      <c r="I13" t="inlineStr">
        <is>
          <t>S</t>
        </is>
      </c>
      <c r="J13" t="inlineStr"/>
      <c r="K13" t="inlineStr"/>
      <c r="L13" t="inlineStr">
        <is>
          <t>J</t>
        </is>
      </c>
      <c r="M13" t="inlineStr">
        <is>
          <t>H</t>
        </is>
      </c>
      <c r="N13" t="inlineStr"/>
    </row>
    <row r="14">
      <c r="A14" t="inlineStr">
        <is>
          <t>sub_asof</t>
        </is>
      </c>
      <c r="B14">
        <f>INDEX($C14:$N14,1,$B$1)</f>
        <v/>
      </c>
      <c r="C14" t="inlineStr">
        <is>
          <t>As of</t>
        </is>
      </c>
      <c r="D14" t="inlineStr">
        <is>
          <t>Stand</t>
        </is>
      </c>
      <c r="E14" t="inlineStr">
        <is>
          <t>تاریخ</t>
        </is>
      </c>
      <c r="F14" t="inlineStr">
        <is>
          <t>بتاريخ</t>
        </is>
      </c>
      <c r="G14" t="inlineStr">
        <is>
          <t>A fecha</t>
        </is>
      </c>
      <c r="H14" t="inlineStr">
        <is>
          <t>Au</t>
        </is>
      </c>
      <c r="I14" t="inlineStr">
        <is>
          <t>Al</t>
        </is>
      </c>
      <c r="J14" t="inlineStr">
        <is>
          <t>基準日</t>
        </is>
      </c>
      <c r="K14" t="inlineStr">
        <is>
          <t>기준일</t>
        </is>
      </c>
      <c r="L14" t="inlineStr">
        <is>
          <t>Më</t>
        </is>
      </c>
      <c r="M14" t="inlineStr">
        <is>
          <t>Tarih</t>
        </is>
      </c>
      <c r="N14" t="inlineStr">
        <is>
          <t>截至</t>
        </is>
      </c>
    </row>
    <row r="15">
      <c r="A15" t="inlineStr">
        <is>
          <t>m1</t>
        </is>
      </c>
      <c r="B15">
        <f>INDEX($C15:$N15,1,$B$1)</f>
        <v/>
      </c>
      <c r="C15" t="inlineStr">
        <is>
          <t>Jan</t>
        </is>
      </c>
      <c r="D15" t="inlineStr">
        <is>
          <t>Jan</t>
        </is>
      </c>
      <c r="E15" t="inlineStr">
        <is>
          <t>ژانویه</t>
        </is>
      </c>
      <c r="F15" t="inlineStr">
        <is>
          <t>يناير</t>
        </is>
      </c>
      <c r="G15" t="inlineStr">
        <is>
          <t>Ene</t>
        </is>
      </c>
      <c r="H15" t="inlineStr">
        <is>
          <t>Janv</t>
        </is>
      </c>
      <c r="I15" t="inlineStr">
        <is>
          <t>Gen</t>
        </is>
      </c>
      <c r="J15" t="inlineStr">
        <is>
          <t>1月</t>
        </is>
      </c>
      <c r="K15" t="inlineStr">
        <is>
          <t>1월</t>
        </is>
      </c>
      <c r="L15" t="inlineStr">
        <is>
          <t>Jan</t>
        </is>
      </c>
      <c r="M15" t="inlineStr">
        <is>
          <t>Oca</t>
        </is>
      </c>
      <c r="N15" t="inlineStr">
        <is>
          <t>1月</t>
        </is>
      </c>
    </row>
    <row r="16">
      <c r="A16" t="inlineStr">
        <is>
          <t>m2</t>
        </is>
      </c>
      <c r="B16">
        <f>INDEX($C16:$N16,1,$B$1)</f>
        <v/>
      </c>
      <c r="C16" t="inlineStr">
        <is>
          <t>Feb</t>
        </is>
      </c>
      <c r="D16" t="inlineStr">
        <is>
          <t>Feb</t>
        </is>
      </c>
      <c r="E16" t="inlineStr">
        <is>
          <t>فوریه</t>
        </is>
      </c>
      <c r="F16" t="inlineStr">
        <is>
          <t>فبراير</t>
        </is>
      </c>
      <c r="G16" t="inlineStr">
        <is>
          <t>Feb</t>
        </is>
      </c>
      <c r="H16" t="inlineStr">
        <is>
          <t>Févr</t>
        </is>
      </c>
      <c r="I16" t="inlineStr">
        <is>
          <t>Feb</t>
        </is>
      </c>
      <c r="J16" t="inlineStr">
        <is>
          <t>2月</t>
        </is>
      </c>
      <c r="K16" t="inlineStr">
        <is>
          <t>2월</t>
        </is>
      </c>
      <c r="L16" t="inlineStr">
        <is>
          <t>Shk</t>
        </is>
      </c>
      <c r="M16" t="inlineStr">
        <is>
          <t>Şub</t>
        </is>
      </c>
      <c r="N16" t="inlineStr">
        <is>
          <t>2月</t>
        </is>
      </c>
    </row>
    <row r="17">
      <c r="A17" t="inlineStr">
        <is>
          <t>m3</t>
        </is>
      </c>
      <c r="B17">
        <f>INDEX($C17:$N17,1,$B$1)</f>
        <v/>
      </c>
      <c r="C17" t="inlineStr">
        <is>
          <t>Mar</t>
        </is>
      </c>
      <c r="D17" t="inlineStr">
        <is>
          <t>Mär</t>
        </is>
      </c>
      <c r="E17" t="inlineStr">
        <is>
          <t>مارس</t>
        </is>
      </c>
      <c r="F17" t="inlineStr">
        <is>
          <t>مارس</t>
        </is>
      </c>
      <c r="G17" t="inlineStr">
        <is>
          <t>Mar</t>
        </is>
      </c>
      <c r="H17" t="inlineStr">
        <is>
          <t>Mars</t>
        </is>
      </c>
      <c r="I17" t="inlineStr">
        <is>
          <t>Mar</t>
        </is>
      </c>
      <c r="J17" t="inlineStr">
        <is>
          <t>3月</t>
        </is>
      </c>
      <c r="K17" t="inlineStr">
        <is>
          <t>3월</t>
        </is>
      </c>
      <c r="L17" t="inlineStr">
        <is>
          <t>Mar</t>
        </is>
      </c>
      <c r="M17" t="inlineStr">
        <is>
          <t>Mar</t>
        </is>
      </c>
      <c r="N17" t="inlineStr">
        <is>
          <t>3月</t>
        </is>
      </c>
    </row>
    <row r="18">
      <c r="A18" t="inlineStr">
        <is>
          <t>m4</t>
        </is>
      </c>
      <c r="B18">
        <f>INDEX($C18:$N18,1,$B$1)</f>
        <v/>
      </c>
      <c r="C18" t="inlineStr">
        <is>
          <t>Apr</t>
        </is>
      </c>
      <c r="D18" t="inlineStr">
        <is>
          <t>Apr</t>
        </is>
      </c>
      <c r="E18" t="inlineStr">
        <is>
          <t>آوریل</t>
        </is>
      </c>
      <c r="F18" t="inlineStr">
        <is>
          <t>أبريل</t>
        </is>
      </c>
      <c r="G18" t="inlineStr">
        <is>
          <t>Abr</t>
        </is>
      </c>
      <c r="H18" t="inlineStr">
        <is>
          <t>Avr</t>
        </is>
      </c>
      <c r="I18" t="inlineStr">
        <is>
          <t>Apr</t>
        </is>
      </c>
      <c r="J18" t="inlineStr">
        <is>
          <t>4月</t>
        </is>
      </c>
      <c r="K18" t="inlineStr">
        <is>
          <t>4월</t>
        </is>
      </c>
      <c r="L18" t="inlineStr">
        <is>
          <t>Pri</t>
        </is>
      </c>
      <c r="M18" t="inlineStr">
        <is>
          <t>Nis</t>
        </is>
      </c>
      <c r="N18" t="inlineStr">
        <is>
          <t>4月</t>
        </is>
      </c>
    </row>
    <row r="19">
      <c r="A19" t="inlineStr">
        <is>
          <t>m5</t>
        </is>
      </c>
      <c r="B19">
        <f>INDEX($C19:$N19,1,$B$1)</f>
        <v/>
      </c>
      <c r="C19" t="inlineStr">
        <is>
          <t>May</t>
        </is>
      </c>
      <c r="D19" t="inlineStr">
        <is>
          <t>Mai</t>
        </is>
      </c>
      <c r="E19" t="inlineStr">
        <is>
          <t>مه</t>
        </is>
      </c>
      <c r="F19" t="inlineStr">
        <is>
          <t>مايو</t>
        </is>
      </c>
      <c r="G19" t="inlineStr">
        <is>
          <t>May</t>
        </is>
      </c>
      <c r="H19" t="inlineStr">
        <is>
          <t>Mai</t>
        </is>
      </c>
      <c r="I19" t="inlineStr">
        <is>
          <t>Mag</t>
        </is>
      </c>
      <c r="J19" t="inlineStr">
        <is>
          <t>5月</t>
        </is>
      </c>
      <c r="K19" t="inlineStr">
        <is>
          <t>5월</t>
        </is>
      </c>
      <c r="L19" t="inlineStr">
        <is>
          <t>Maj</t>
        </is>
      </c>
      <c r="M19" t="inlineStr">
        <is>
          <t>May</t>
        </is>
      </c>
      <c r="N19" t="inlineStr">
        <is>
          <t>5月</t>
        </is>
      </c>
    </row>
    <row r="20">
      <c r="A20" t="inlineStr">
        <is>
          <t>m6</t>
        </is>
      </c>
      <c r="B20">
        <f>INDEX($C20:$N20,1,$B$1)</f>
        <v/>
      </c>
      <c r="C20" t="inlineStr">
        <is>
          <t>Jun</t>
        </is>
      </c>
      <c r="D20" t="inlineStr">
        <is>
          <t>Jun</t>
        </is>
      </c>
      <c r="E20" t="inlineStr">
        <is>
          <t>ژوئن</t>
        </is>
      </c>
      <c r="F20" t="inlineStr">
        <is>
          <t>يونيو</t>
        </is>
      </c>
      <c r="G20" t="inlineStr">
        <is>
          <t>Jun</t>
        </is>
      </c>
      <c r="H20" t="inlineStr">
        <is>
          <t>Juin</t>
        </is>
      </c>
      <c r="I20" t="inlineStr">
        <is>
          <t>Giu</t>
        </is>
      </c>
      <c r="J20" t="inlineStr">
        <is>
          <t>6月</t>
        </is>
      </c>
      <c r="K20" t="inlineStr">
        <is>
          <t>6월</t>
        </is>
      </c>
      <c r="L20" t="inlineStr">
        <is>
          <t>Qer</t>
        </is>
      </c>
      <c r="M20" t="inlineStr">
        <is>
          <t>Haz</t>
        </is>
      </c>
      <c r="N20" t="inlineStr">
        <is>
          <t>6月</t>
        </is>
      </c>
    </row>
    <row r="21">
      <c r="A21" t="inlineStr">
        <is>
          <t>m7</t>
        </is>
      </c>
      <c r="B21">
        <f>INDEX($C21:$N21,1,$B$1)</f>
        <v/>
      </c>
      <c r="C21" t="inlineStr">
        <is>
          <t>Jul</t>
        </is>
      </c>
      <c r="D21" t="inlineStr">
        <is>
          <t>Jul</t>
        </is>
      </c>
      <c r="E21" t="inlineStr">
        <is>
          <t>ژوئیه</t>
        </is>
      </c>
      <c r="F21" t="inlineStr">
        <is>
          <t>يوليو</t>
        </is>
      </c>
      <c r="G21" t="inlineStr">
        <is>
          <t>Jul</t>
        </is>
      </c>
      <c r="H21" t="inlineStr">
        <is>
          <t>Juil</t>
        </is>
      </c>
      <c r="I21" t="inlineStr">
        <is>
          <t>Lug</t>
        </is>
      </c>
      <c r="J21" t="inlineStr">
        <is>
          <t>7月</t>
        </is>
      </c>
      <c r="K21" t="inlineStr">
        <is>
          <t>7월</t>
        </is>
      </c>
      <c r="L21" t="inlineStr">
        <is>
          <t>Kor</t>
        </is>
      </c>
      <c r="M21" t="inlineStr">
        <is>
          <t>Tem</t>
        </is>
      </c>
      <c r="N21" t="inlineStr">
        <is>
          <t>7月</t>
        </is>
      </c>
    </row>
    <row r="22">
      <c r="A22" t="inlineStr">
        <is>
          <t>m8</t>
        </is>
      </c>
      <c r="B22">
        <f>INDEX($C22:$N22,1,$B$1)</f>
        <v/>
      </c>
      <c r="C22" t="inlineStr">
        <is>
          <t>Aug</t>
        </is>
      </c>
      <c r="D22" t="inlineStr">
        <is>
          <t>Aug</t>
        </is>
      </c>
      <c r="E22" t="inlineStr">
        <is>
          <t>اوت</t>
        </is>
      </c>
      <c r="F22" t="inlineStr">
        <is>
          <t>أغسطس</t>
        </is>
      </c>
      <c r="G22" t="inlineStr">
        <is>
          <t>Ago</t>
        </is>
      </c>
      <c r="H22" t="inlineStr">
        <is>
          <t>Août</t>
        </is>
      </c>
      <c r="I22" t="inlineStr">
        <is>
          <t>Ago</t>
        </is>
      </c>
      <c r="J22" t="inlineStr">
        <is>
          <t>8月</t>
        </is>
      </c>
      <c r="K22" t="inlineStr">
        <is>
          <t>8월</t>
        </is>
      </c>
      <c r="L22" t="inlineStr">
        <is>
          <t>Gus</t>
        </is>
      </c>
      <c r="M22" t="inlineStr">
        <is>
          <t>Ağu</t>
        </is>
      </c>
      <c r="N22" t="inlineStr">
        <is>
          <t>8月</t>
        </is>
      </c>
    </row>
    <row r="23">
      <c r="A23" t="inlineStr">
        <is>
          <t>m9</t>
        </is>
      </c>
      <c r="B23">
        <f>INDEX($C23:$N23,1,$B$1)</f>
        <v/>
      </c>
      <c r="C23" t="inlineStr">
        <is>
          <t>Sep</t>
        </is>
      </c>
      <c r="D23" t="inlineStr">
        <is>
          <t>Sep</t>
        </is>
      </c>
      <c r="E23" t="inlineStr">
        <is>
          <t>سپتامبر</t>
        </is>
      </c>
      <c r="F23" t="inlineStr">
        <is>
          <t>سبتمبر</t>
        </is>
      </c>
      <c r="G23" t="inlineStr">
        <is>
          <t>Sep</t>
        </is>
      </c>
      <c r="H23" t="inlineStr">
        <is>
          <t>Sept</t>
        </is>
      </c>
      <c r="I23" t="inlineStr">
        <is>
          <t>Set</t>
        </is>
      </c>
      <c r="J23" t="inlineStr">
        <is>
          <t>9月</t>
        </is>
      </c>
      <c r="K23" t="inlineStr">
        <is>
          <t>9월</t>
        </is>
      </c>
      <c r="L23" t="inlineStr">
        <is>
          <t>Sht</t>
        </is>
      </c>
      <c r="M23" t="inlineStr">
        <is>
          <t>Eyl</t>
        </is>
      </c>
      <c r="N23" t="inlineStr">
        <is>
          <t>9月</t>
        </is>
      </c>
    </row>
    <row r="24">
      <c r="A24" t="inlineStr">
        <is>
          <t>m10</t>
        </is>
      </c>
      <c r="B24">
        <f>INDEX($C24:$N24,1,$B$1)</f>
        <v/>
      </c>
      <c r="C24" t="inlineStr">
        <is>
          <t>Oct</t>
        </is>
      </c>
      <c r="D24" t="inlineStr">
        <is>
          <t>Okt</t>
        </is>
      </c>
      <c r="E24" t="inlineStr">
        <is>
          <t>اکتبر</t>
        </is>
      </c>
      <c r="F24" t="inlineStr">
        <is>
          <t>أكتوبر</t>
        </is>
      </c>
      <c r="G24" t="inlineStr">
        <is>
          <t>Oct</t>
        </is>
      </c>
      <c r="H24" t="inlineStr">
        <is>
          <t>Oct</t>
        </is>
      </c>
      <c r="I24" t="inlineStr">
        <is>
          <t>Ott</t>
        </is>
      </c>
      <c r="J24" t="inlineStr">
        <is>
          <t>10月</t>
        </is>
      </c>
      <c r="K24" t="inlineStr">
        <is>
          <t>10월</t>
        </is>
      </c>
      <c r="L24" t="inlineStr">
        <is>
          <t>Tet</t>
        </is>
      </c>
      <c r="M24" t="inlineStr">
        <is>
          <t>Eki</t>
        </is>
      </c>
      <c r="N24" t="inlineStr">
        <is>
          <t>10月</t>
        </is>
      </c>
    </row>
    <row r="25">
      <c r="A25" t="inlineStr">
        <is>
          <t>m11</t>
        </is>
      </c>
      <c r="B25">
        <f>INDEX($C25:$N25,1,$B$1)</f>
        <v/>
      </c>
      <c r="C25" t="inlineStr">
        <is>
          <t>Nov</t>
        </is>
      </c>
      <c r="D25" t="inlineStr">
        <is>
          <t>Nov</t>
        </is>
      </c>
      <c r="E25" t="inlineStr">
        <is>
          <t>نوامبر</t>
        </is>
      </c>
      <c r="F25" t="inlineStr">
        <is>
          <t>نوفمبر</t>
        </is>
      </c>
      <c r="G25" t="inlineStr">
        <is>
          <t>Nov</t>
        </is>
      </c>
      <c r="H25" t="inlineStr">
        <is>
          <t>Nov</t>
        </is>
      </c>
      <c r="I25" t="inlineStr">
        <is>
          <t>Nov</t>
        </is>
      </c>
      <c r="J25" t="inlineStr">
        <is>
          <t>11月</t>
        </is>
      </c>
      <c r="K25" t="inlineStr">
        <is>
          <t>11월</t>
        </is>
      </c>
      <c r="L25" t="inlineStr">
        <is>
          <t>Nën</t>
        </is>
      </c>
      <c r="M25" t="inlineStr">
        <is>
          <t>Kas</t>
        </is>
      </c>
      <c r="N25" t="inlineStr">
        <is>
          <t>11月</t>
        </is>
      </c>
    </row>
    <row r="26">
      <c r="A26" t="inlineStr">
        <is>
          <t>m12</t>
        </is>
      </c>
      <c r="B26">
        <f>INDEX($C26:$N26,1,$B$1)</f>
        <v/>
      </c>
      <c r="C26" t="inlineStr">
        <is>
          <t>Dec</t>
        </is>
      </c>
      <c r="D26" t="inlineStr">
        <is>
          <t>Dez</t>
        </is>
      </c>
      <c r="E26" t="inlineStr">
        <is>
          <t>دسامبر</t>
        </is>
      </c>
      <c r="F26" t="inlineStr">
        <is>
          <t>ديسمبر</t>
        </is>
      </c>
      <c r="G26" t="inlineStr">
        <is>
          <t>Dic</t>
        </is>
      </c>
      <c r="H26" t="inlineStr">
        <is>
          <t>Déc</t>
        </is>
      </c>
      <c r="I26" t="inlineStr">
        <is>
          <t>Dic</t>
        </is>
      </c>
      <c r="J26" t="inlineStr">
        <is>
          <t>12月</t>
        </is>
      </c>
      <c r="K26" t="inlineStr">
        <is>
          <t>12월</t>
        </is>
      </c>
      <c r="L26" t="inlineStr">
        <is>
          <t>Dhj</t>
        </is>
      </c>
      <c r="M26" t="inlineStr">
        <is>
          <t>Ara</t>
        </is>
      </c>
      <c r="N26" t="inlineStr">
        <is>
          <t>12月</t>
        </is>
      </c>
    </row>
    <row r="27">
      <c r="A27" t="inlineStr">
        <is>
          <t>nav_gantt</t>
        </is>
      </c>
      <c r="B27">
        <f>INDEX($C27:$N27,1,$B$1)</f>
        <v/>
      </c>
      <c r="C27" t="inlineStr">
        <is>
          <t>▤ GANTT</t>
        </is>
      </c>
      <c r="D27" t="inlineStr">
        <is>
          <t>▤ GANTT</t>
        </is>
      </c>
      <c r="E27" t="inlineStr">
        <is>
          <t>▤ گانت</t>
        </is>
      </c>
      <c r="F27" t="inlineStr">
        <is>
          <t>▤ جانت</t>
        </is>
      </c>
      <c r="G27" t="inlineStr">
        <is>
          <t>▤ GANTT</t>
        </is>
      </c>
      <c r="H27" t="inlineStr">
        <is>
          <t>▤ GANTT</t>
        </is>
      </c>
      <c r="I27" t="inlineStr">
        <is>
          <t>▤ GANTT</t>
        </is>
      </c>
      <c r="J27" t="inlineStr">
        <is>
          <t>▤ ガント</t>
        </is>
      </c>
      <c r="K27" t="inlineStr">
        <is>
          <t>▤ 간트</t>
        </is>
      </c>
      <c r="L27" t="inlineStr">
        <is>
          <t>▤ GANTT</t>
        </is>
      </c>
      <c r="M27" t="inlineStr">
        <is>
          <t>▤ GANTT</t>
        </is>
      </c>
      <c r="N27" t="inlineStr">
        <is>
          <t>▤ 甘特图</t>
        </is>
      </c>
    </row>
    <row r="28">
      <c r="A28" t="inlineStr">
        <is>
          <t>nav_tasks</t>
        </is>
      </c>
      <c r="B28">
        <f>INDEX($C28:$N28,1,$B$1)</f>
        <v/>
      </c>
      <c r="C28" t="inlineStr">
        <is>
          <t>✎ TASKS</t>
        </is>
      </c>
      <c r="D28" t="inlineStr">
        <is>
          <t>✎ AUFGABEN</t>
        </is>
      </c>
      <c r="E28" t="inlineStr">
        <is>
          <t>✎ وظایف</t>
        </is>
      </c>
      <c r="F28" t="inlineStr">
        <is>
          <t>✎ المهام</t>
        </is>
      </c>
      <c r="G28" t="inlineStr">
        <is>
          <t>✎ TAREAS</t>
        </is>
      </c>
      <c r="H28" t="inlineStr">
        <is>
          <t>✎ TÂCHES</t>
        </is>
      </c>
      <c r="I28" t="inlineStr">
        <is>
          <t>✎ ATTIVITÀ</t>
        </is>
      </c>
      <c r="J28" t="inlineStr">
        <is>
          <t>✎ タスク</t>
        </is>
      </c>
      <c r="K28" t="inlineStr">
        <is>
          <t>✎ 작업</t>
        </is>
      </c>
      <c r="L28" t="inlineStr">
        <is>
          <t>✎ DETYRAT</t>
        </is>
      </c>
      <c r="M28" t="inlineStr">
        <is>
          <t>✎ GÖREVLER</t>
        </is>
      </c>
      <c r="N28" t="inlineStr">
        <is>
          <t>✎ 任务</t>
        </is>
      </c>
    </row>
    <row r="29">
      <c r="A29" t="inlineStr">
        <is>
          <t>app</t>
        </is>
      </c>
      <c r="B29">
        <f>INDEX($C29:$N29,1,$B$1)</f>
        <v/>
      </c>
      <c r="C29" t="inlineStr">
        <is>
          <t>PROJECT GANTT MANAGER</t>
        </is>
      </c>
      <c r="D29" t="inlineStr">
        <is>
          <t>PROJEKT-GANTT-MANAGER</t>
        </is>
      </c>
      <c r="E29" t="inlineStr">
        <is>
          <t>مدیریت پروژه با نمودار گانت</t>
        </is>
      </c>
      <c r="F29" t="inlineStr">
        <is>
          <t>مدير مشاريع جانت</t>
        </is>
      </c>
      <c r="G29" t="inlineStr">
        <is>
          <t>GESTOR DE PROYECTOS GANTT</t>
        </is>
      </c>
      <c r="H29" t="inlineStr">
        <is>
          <t>GESTIONNAIRE DE PROJET GANTT</t>
        </is>
      </c>
      <c r="I29" t="inlineStr">
        <is>
          <t>GESTORE PROGETTI GANTT</t>
        </is>
      </c>
      <c r="J29" t="inlineStr">
        <is>
          <t>プロジェクト・ガントマネージャー</t>
        </is>
      </c>
      <c r="K29" t="inlineStr">
        <is>
          <t>프로젝트 간트 매니저</t>
        </is>
      </c>
      <c r="L29" t="inlineStr">
        <is>
          <t>MENAXHERI I PROJEKTEVE GANTT</t>
        </is>
      </c>
      <c r="M29" t="inlineStr">
        <is>
          <t>PROJE GANTT YÖNETİCİSİ</t>
        </is>
      </c>
      <c r="N29" t="inlineStr">
        <is>
          <t>项目甘特图管理器</t>
        </is>
      </c>
    </row>
    <row r="30">
      <c r="A30" t="inlineStr">
        <is>
          <t>tagline</t>
        </is>
      </c>
      <c r="B30">
        <f>INDEX($C30:$N30,1,$B$1)</f>
        <v/>
      </c>
      <c r="C30" t="inlineStr">
        <is>
          <t>Timeline, progress, delays and budget of a project in Excel  •  by Keywan Fakhri</t>
        </is>
      </c>
      <c r="D30" t="inlineStr">
        <is>
          <t>Zeitplan, Fortschritt, Verzug und Budget eines Projekts in Excel  •  von Keywan Fakhri</t>
        </is>
      </c>
      <c r="E30" t="inlineStr">
        <is>
          <t>زمان‌بندی، پیشرفت، تأخیر و بودجه پروژه در اکسل  •  ساخته کیوان فخری</t>
        </is>
      </c>
      <c r="F30" t="inlineStr">
        <is>
          <t>الجدول الزمني والتقدم والتأخير والميزانية لمشروع في Excel  •  إعداد كيوان فخري</t>
        </is>
      </c>
      <c r="G30" t="inlineStr">
        <is>
          <t>Cronograma, avance, retrasos y presupuesto de un proyecto en Excel  •  por Keywan Fakhri</t>
        </is>
      </c>
      <c r="H30" t="inlineStr">
        <is>
          <t>Planning, avancement, retards et budget d’un projet dans Excel  •  par Keywan Fakhri</t>
        </is>
      </c>
      <c r="I30" t="inlineStr">
        <is>
          <t>Tempistiche, avanzamento, ritardi e budget di un progetto in Excel  •  di Keywan Fakhri</t>
        </is>
      </c>
      <c r="J30" t="inlineStr">
        <is>
          <t>プロジェクトの日程・進捗・遅延・予算を Excel で  •  Keywan Fakhri</t>
        </is>
      </c>
      <c r="K30" t="inlineStr">
        <is>
          <t>프로젝트 일정, 진행률, 지연, 예산을 Excel로  •  Keywan Fakhri</t>
        </is>
      </c>
      <c r="L30" t="inlineStr">
        <is>
          <t>Afatet, përparimi, vonesat dhe buxheti i projektit në Excel  •  nga Keywan Fakhri</t>
        </is>
      </c>
      <c r="M30" t="inlineStr">
        <is>
          <t>Excel’de proje takvimi, ilerleme, gecikme ve bütçe  •  Keywan Fakhri</t>
        </is>
      </c>
      <c r="N30" t="inlineStr">
        <is>
          <t>在 Excel 中管理项目进度、完成率、延误和预算  •  作者 Keywan Fakhri</t>
        </is>
      </c>
    </row>
    <row r="31">
      <c r="A31" t="inlineStr">
        <is>
          <t>intro</t>
        </is>
      </c>
      <c r="B31">
        <f>INDEX($C31:$N31,1,$B$1)</f>
        <v/>
      </c>
      <c r="C31" t="inlineStr">
        <is>
          <t>Enter tasks with dates, owner, progress and budget. The Gantt chart draws itself, late tasks turn orange and the dashboard shows progress, budget and status per phase.</t>
        </is>
      </c>
      <c r="D31" t="inlineStr">
        <is>
          <t>Aufgaben mit Datum, Verantwortlichem, Fortschritt und Budget erfassen. Das Gantt-Diagramm zeichnet sich selbst, verspätete Aufgaben werden orange und das Dashboard zeigt Fortschritt, Budget und Status je Phase.</t>
        </is>
      </c>
      <c r="E31" t="inlineStr">
        <is>
          <t>وظایف را با تاریخ، مسئول، درصد پیشرفت و بودجه وارد کنید. نمودار گانت خودش رسم می‌شود، کارهای عقب‌افتاده نارنجی می‌شوند و داشبورد پیشرفت، بودجه و وضعیت هر فاز را نشان می‌دهد.</t>
        </is>
      </c>
      <c r="F31" t="inlineStr">
        <is>
          <t>أدخل المهام بالتواريخ والمسؤول ونسبة الإنجاز والميزانية. يُرسم مخطط جانت تلقائيًا، وتصبح المهام المتأخرة برتقالية، وتعرض اللوحة التقدم والميزانية والحالة لكل مرحلة.</t>
        </is>
      </c>
      <c r="G31" t="inlineStr">
        <is>
          <t>Introduce tareas con fechas, responsable, avance y presupuesto. El diagrama de Gantt se dibuja solo, las tareas atrasadas se ponen naranjas y el panel muestra avance, presupuesto y estado por fase.</t>
        </is>
      </c>
      <c r="H31" t="inlineStr">
        <is>
          <t>Saisissez les tâches avec dates, responsable, avancement et budget. Le Gantt se dessine tout seul, les tâches en retard passent en orange et le tableau de bord montre avancement, budget et statut par phase.</t>
        </is>
      </c>
      <c r="I31" t="inlineStr">
        <is>
          <t>Inserisci le attività con date, responsabile, avanzamento e budget. Il Gantt si disegna da solo, le attività in ritardo diventano arancioni e la dashboard mostra avanzamento, budget e stato per fase.</t>
        </is>
      </c>
      <c r="J31" t="inlineStr">
        <is>
          <t>タスクを日付・担当者・進捗・予算とともに入力。ガントチャートは自動で描かれ、遅れたタスクはオレンジに、ダッシュボードでフェーズ別の進捗・予算・状況がわかります。</t>
        </is>
      </c>
      <c r="K31" t="inlineStr">
        <is>
          <t>작업을 날짜, 담당자, 진행률, 예산과 함께 입력하세요. 간트 차트가 자동으로 그려지고, 지연된 작업은 주황색이 되며, 대시보드에서 단계별 진행률·예산·상태를 볼 수 있습니다.</t>
        </is>
      </c>
      <c r="L31" t="inlineStr">
        <is>
          <t>Futni detyrat me data, përgjegjës, përparim dhe buxhet. Grafiku Gantt vizatohet vetë, detyrat e vonuara bëhen portokalli dhe paneli tregon përparimin, buxhetin dhe statusin për fazë.</t>
        </is>
      </c>
      <c r="M31" t="inlineStr">
        <is>
          <t>Görevleri tarih, sorumlu, ilerleme ve bütçeyle girin. Gantt şeması kendiliğinden çizilir, geciken görevler turuncu olur ve pano aşama bazında ilerleme, bütçe ve durumu gösterir.</t>
        </is>
      </c>
      <c r="N31" t="inlineStr">
        <is>
          <t>录入任务的日期、负责人、进度和预算。甘特图自动绘制，延误任务显示为橙色，仪表板按阶段显示进度、预算和状态。</t>
        </is>
      </c>
    </row>
    <row r="32">
      <c r="A32" t="inlineStr">
        <is>
          <t>s1t</t>
        </is>
      </c>
      <c r="B32">
        <f>INDEX($C32:$N32,1,$B$1)</f>
        <v/>
      </c>
      <c r="C32" t="inlineStr">
        <is>
          <t>SETTINGS</t>
        </is>
      </c>
      <c r="D32" t="inlineStr">
        <is>
          <t>EINSTELLUNGEN</t>
        </is>
      </c>
      <c r="E32" t="inlineStr">
        <is>
          <t>تنظیمات</t>
        </is>
      </c>
      <c r="F32" t="inlineStr">
        <is>
          <t>الإعدادات</t>
        </is>
      </c>
      <c r="G32" t="inlineStr">
        <is>
          <t>AJUSTES</t>
        </is>
      </c>
      <c r="H32" t="inlineStr">
        <is>
          <t>PARAMÈTRES</t>
        </is>
      </c>
      <c r="I32" t="inlineStr">
        <is>
          <t>IMPOSTAZIONI</t>
        </is>
      </c>
      <c r="J32" t="inlineStr">
        <is>
          <t>設定</t>
        </is>
      </c>
      <c r="K32" t="inlineStr">
        <is>
          <t>설정</t>
        </is>
      </c>
      <c r="L32" t="inlineStr">
        <is>
          <t>CILËSIMET</t>
        </is>
      </c>
      <c r="M32" t="inlineStr">
        <is>
          <t>AYARLAR</t>
        </is>
      </c>
      <c r="N32" t="inlineStr">
        <is>
          <t>设置</t>
        </is>
      </c>
    </row>
    <row r="33">
      <c r="A33" t="inlineStr">
        <is>
          <t>s1</t>
        </is>
      </c>
      <c r="B33">
        <f>INDEX($C33:$N33,1,$B$1)</f>
        <v/>
      </c>
      <c r="C33" t="inlineStr">
        <is>
          <t>Project name, status date and up to 8 phases. Choose the language here.</t>
        </is>
      </c>
      <c r="D33" t="inlineStr">
        <is>
          <t>Projektname, Stichtag und bis zu 8 Phasen. Hier auch die Sprache wählen.</t>
        </is>
      </c>
      <c r="E33" t="inlineStr">
        <is>
          <t>نام پروژه، تاریخ وضعیت و حداکثر ۸ فاز. زبان را هم اینجا انتخاب کنید.</t>
        </is>
      </c>
      <c r="F33" t="inlineStr">
        <is>
          <t>اسم المشروع وتاريخ الحالة وحتى 8 مراحل. اختر اللغة هنا.</t>
        </is>
      </c>
      <c r="G33" t="inlineStr">
        <is>
          <t>Nombre del proyecto, fecha de estado y hasta 8 fases. Elige aquí el idioma.</t>
        </is>
      </c>
      <c r="H33" t="inlineStr">
        <is>
          <t>Nom du projet, date d’état et jusqu’à 8 phases. Choisissez ici la langue.</t>
        </is>
      </c>
      <c r="I33" t="inlineStr">
        <is>
          <t>Nome del progetto, data di stato e fino a 8 fasi. Scegli qui la lingua.</t>
        </is>
      </c>
      <c r="J33" t="inlineStr">
        <is>
          <t>プロジェクト名、基準日、最大8フェーズ。言語もここで選択。</t>
        </is>
      </c>
      <c r="K33" t="inlineStr">
        <is>
          <t>프로젝트명, 기준일, 최대 8단계. 언어도 여기서 선택.</t>
        </is>
      </c>
      <c r="L33" t="inlineStr">
        <is>
          <t>Emri i projektit, data e statusit dhe deri në 8 faza. Zgjidhni gjuhën këtu.</t>
        </is>
      </c>
      <c r="M33" t="inlineStr">
        <is>
          <t>Proje adı, durum tarihi ve en fazla 8 aşama. Dili buradan seçin.</t>
        </is>
      </c>
      <c r="N33" t="inlineStr">
        <is>
          <t>项目名称、状态日期和最多 8 个阶段。在此选择语言。</t>
        </is>
      </c>
    </row>
    <row r="34">
      <c r="A34" t="inlineStr">
        <is>
          <t>s2t</t>
        </is>
      </c>
      <c r="B34">
        <f>INDEX($C34:$N34,1,$B$1)</f>
        <v/>
      </c>
      <c r="C34" t="inlineStr">
        <is>
          <t>TASKS</t>
        </is>
      </c>
      <c r="D34" t="inlineStr">
        <is>
          <t>AUFGABEN</t>
        </is>
      </c>
      <c r="E34" t="inlineStr">
        <is>
          <t>وظایف</t>
        </is>
      </c>
      <c r="F34" t="inlineStr">
        <is>
          <t>المهام</t>
        </is>
      </c>
      <c r="G34" t="inlineStr">
        <is>
          <t>TAREAS</t>
        </is>
      </c>
      <c r="H34" t="inlineStr">
        <is>
          <t>TÂCHES</t>
        </is>
      </c>
      <c r="I34" t="inlineStr">
        <is>
          <t>ATTIVITÀ</t>
        </is>
      </c>
      <c r="J34" t="inlineStr">
        <is>
          <t>タスク</t>
        </is>
      </c>
      <c r="K34" t="inlineStr">
        <is>
          <t>작업</t>
        </is>
      </c>
      <c r="L34" t="inlineStr">
        <is>
          <t>DETYRAT</t>
        </is>
      </c>
      <c r="M34" t="inlineStr">
        <is>
          <t>GÖREVLER</t>
        </is>
      </c>
      <c r="N34" t="inlineStr">
        <is>
          <t>任务</t>
        </is>
      </c>
    </row>
    <row r="35">
      <c r="A35" t="inlineStr">
        <is>
          <t>s2</t>
        </is>
      </c>
      <c r="B35">
        <f>INDEX($C35:$N35,1,$B$1)</f>
        <v/>
      </c>
      <c r="C35" t="inlineStr">
        <is>
          <t>One row per task: phase, owner, start, end, progress %, budget and actual cost. Duration and status are calculated.</t>
        </is>
      </c>
      <c r="D35" t="inlineStr">
        <is>
          <t>Eine Zeile pro Aufgabe: Phase, Verantwortlicher, Start, Ende, Fortschritt %, Budget und Ist-Kosten. Dauer und Status werden berechnet.</t>
        </is>
      </c>
      <c r="E35" t="inlineStr">
        <is>
          <t>برای هر وظیفه یک ردیف: فاز، مسئول، شروع، پایان، درصد پیشرفت، بودجه و هزینه واقعی. مدت و وضعیت حساب می‌شوند.</t>
        </is>
      </c>
      <c r="F35" t="inlineStr">
        <is>
          <t>سطر لكل مهمة: المرحلة والمسؤول والبداية والنهاية ونسبة الإنجاز والميزانية والتكلفة الفعلية. تُحسب المدة والحالة.</t>
        </is>
      </c>
      <c r="G35" t="inlineStr">
        <is>
          <t>Una fila por tarea: fase, responsable, inicio, fin, % de avance, presupuesto y coste real. Duración y estado se calculan.</t>
        </is>
      </c>
      <c r="H35" t="inlineStr">
        <is>
          <t>Une ligne par tâche : phase, responsable, début, fin, % d’avancement, budget et coût réel. Durée et statut sont calculés.</t>
        </is>
      </c>
      <c r="I35" t="inlineStr">
        <is>
          <t>Una riga per attività: fase, responsabile, inizio, fine, % avanzamento, budget e costo effettivo. Durata e stato sono calcolati.</t>
        </is>
      </c>
      <c r="J35" t="inlineStr">
        <is>
          <t>1タスク1行：フェーズ、担当者、開始、終了、進捗％、予算、実績コスト。期間と状況は自動計算。</t>
        </is>
      </c>
      <c r="K35" t="inlineStr">
        <is>
          <t>작업 1건당 1행: 단계, 담당자, 시작, 종료, 진행률 %, 예산, 실제 비용. 기간과 상태는 자동 계산.</t>
        </is>
      </c>
      <c r="L35" t="inlineStr">
        <is>
          <t>Një rresht për detyrë: faza, përgjegjësi, fillimi, mbarimi, përparimi %, buxheti dhe kostoja reale. Kohëzgjatja dhe statusi llogariten.</t>
        </is>
      </c>
      <c r="M35" t="inlineStr">
        <is>
          <t>Görev başına bir satır: aşama, sorumlu, başlangıç, bitiş, ilerleme %, bütçe ve gerçek maliyet. Süre ve durum hesaplanır.</t>
        </is>
      </c>
      <c r="N35" t="inlineStr">
        <is>
          <t>每个任务一行：阶段、负责人、开始、结束、进度 %、预算和实际成本。工期和状态自动计算。</t>
        </is>
      </c>
    </row>
    <row r="36">
      <c r="A36" t="inlineStr">
        <is>
          <t>s3t</t>
        </is>
      </c>
      <c r="B36">
        <f>INDEX($C36:$N36,1,$B$1)</f>
        <v/>
      </c>
      <c r="C36" t="inlineStr">
        <is>
          <t>GANTT CHART</t>
        </is>
      </c>
      <c r="D36" t="inlineStr">
        <is>
          <t>GANTT-DIAGRAMM</t>
        </is>
      </c>
      <c r="E36" t="inlineStr">
        <is>
          <t>نمودار گانت</t>
        </is>
      </c>
      <c r="F36" t="inlineStr">
        <is>
          <t>مخطط جانت</t>
        </is>
      </c>
      <c r="G36" t="inlineStr">
        <is>
          <t>DIAGRAMA DE GANTT</t>
        </is>
      </c>
      <c r="H36" t="inlineStr">
        <is>
          <t>DIAGRAMME DE GANTT</t>
        </is>
      </c>
      <c r="I36" t="inlineStr">
        <is>
          <t>DIAGRAMMA DI GANTT</t>
        </is>
      </c>
      <c r="J36" t="inlineStr">
        <is>
          <t>ガントチャート</t>
        </is>
      </c>
      <c r="K36" t="inlineStr">
        <is>
          <t>간트 차트</t>
        </is>
      </c>
      <c r="L36" t="inlineStr">
        <is>
          <t>GRAFIKU GANTT</t>
        </is>
      </c>
      <c r="M36" t="inlineStr">
        <is>
          <t>GANTT ŞEMASI</t>
        </is>
      </c>
      <c r="N36" t="inlineStr">
        <is>
          <t>甘特图</t>
        </is>
      </c>
    </row>
    <row r="37">
      <c r="A37" t="inlineStr">
        <is>
          <t>s3</t>
        </is>
      </c>
      <c r="B37">
        <f>INDEX($C37:$N37,1,$B$1)</f>
        <v/>
      </c>
      <c r="C37" t="inlineStr">
        <is>
          <t>26 weeks at a glance: done part in turquoise, open part in blue, late in orange and the current week highlighted.</t>
        </is>
      </c>
      <c r="D37" t="inlineStr">
        <is>
          <t>26 Wochen auf einen Blick: erledigter Teil türkis, offener Teil blau, Verzug orange, aktuelle Woche markiert.</t>
        </is>
      </c>
      <c r="E37" t="inlineStr">
        <is>
          <t>۲۶ هفته در یک نگاه: بخش انجام‌شده فیروزه‌ای، بخش باز آبی، تأخیر نارنجی و هفته جاری مشخص.</t>
        </is>
      </c>
      <c r="F37" t="inlineStr">
        <is>
          <t>26 أسبوعًا في لمحة: الجزء المنجز فيروزي والمفتوح أزرق والمتأخر برتقالي مع تمييز الأسبوع الحالي.</t>
        </is>
      </c>
      <c r="G37" t="inlineStr">
        <is>
          <t>26 semanas de un vistazo: parte hecha en turquesa, pendiente en azul, retrasos en naranja y la semana actual marcada.</t>
        </is>
      </c>
      <c r="H37" t="inlineStr">
        <is>
          <t>26 semaines d’un coup d’œil : partie faite en turquoise, reste en bleu, retards en orange et semaine en cours surlignée.</t>
        </is>
      </c>
      <c r="I37" t="inlineStr">
        <is>
          <t>26 settimane a colpo d’occhio: parte fatta in turchese, aperta in blu, ritardi in arancione e settimana corrente evidenziata.</t>
        </is>
      </c>
      <c r="J37" t="inlineStr">
        <is>
          <t>26週間をひと目で：完了部分はターコイズ、残りは青、遅延はオレンジ、今週を強調。</t>
        </is>
      </c>
      <c r="K37" t="inlineStr">
        <is>
          <t>26주를 한눈에: 완료 부분 청록, 남은 부분 파랑, 지연 주황, 이번 주 강조.</t>
        </is>
      </c>
      <c r="L37" t="inlineStr">
        <is>
          <t>26 javë me një shikim: pjesa e kryer bruz, e hapura blu, vonesat portokalli dhe java aktuale e theksuar.</t>
        </is>
      </c>
      <c r="M37" t="inlineStr">
        <is>
          <t>26 hafta tek bakışta: tamamlanan kısım turkuaz, açık kısım mavi, gecikme turuncu ve bu hafta vurgulu.</t>
        </is>
      </c>
      <c r="N37" t="inlineStr">
        <is>
          <t>一眼看清 26 周：已完成部分为青绿色、未完成为蓝色、延误为橙色，并突出显示本周。</t>
        </is>
      </c>
    </row>
    <row r="38">
      <c r="A38" t="inlineStr">
        <is>
          <t>s4t</t>
        </is>
      </c>
      <c r="B38">
        <f>INDEX($C38:$N38,1,$B$1)</f>
        <v/>
      </c>
      <c r="C38" t="inlineStr">
        <is>
          <t>DASHBOARD</t>
        </is>
      </c>
      <c r="D38" t="inlineStr">
        <is>
          <t>DASHBOARD</t>
        </is>
      </c>
      <c r="E38" t="inlineStr">
        <is>
          <t>داشبورد</t>
        </is>
      </c>
      <c r="F38" t="inlineStr">
        <is>
          <t>لوحة المعلومات</t>
        </is>
      </c>
      <c r="G38" t="inlineStr">
        <is>
          <t>PANEL</t>
        </is>
      </c>
      <c r="H38" t="inlineStr">
        <is>
          <t>TABLEAU DE BORD</t>
        </is>
      </c>
      <c r="I38" t="inlineStr">
        <is>
          <t>DASHBOARD</t>
        </is>
      </c>
      <c r="J38" t="inlineStr">
        <is>
          <t>ダッシュボード</t>
        </is>
      </c>
      <c r="K38" t="inlineStr">
        <is>
          <t>대시보드</t>
        </is>
      </c>
      <c r="L38" t="inlineStr">
        <is>
          <t>PANELI</t>
        </is>
      </c>
      <c r="M38" t="inlineStr">
        <is>
          <t>PANO</t>
        </is>
      </c>
      <c r="N38" t="inlineStr">
        <is>
          <t>仪表板</t>
        </is>
      </c>
    </row>
    <row r="39">
      <c r="A39" t="inlineStr">
        <is>
          <t>s4</t>
        </is>
      </c>
      <c r="B39">
        <f>INDEX($C39:$N39,1,$B$1)</f>
        <v/>
      </c>
      <c r="C39" t="inlineStr">
        <is>
          <t>Overall progress vs. plan, late tasks, budget vs. actual cost and status by phase – ready for the next status meeting.</t>
        </is>
      </c>
      <c r="D39" t="inlineStr">
        <is>
          <t>Gesamtfortschritt vs. Plan, verspätete Aufgaben, Budget vs. Ist-Kosten und Status je Phase – fertig für das nächste Statusmeeting.</t>
        </is>
      </c>
      <c r="E39" t="inlineStr">
        <is>
          <t>پیشرفت کل در برابر برنامه، کارهای عقب‌افتاده، بودجه در برابر هزینه واقعی و وضعیت هر فاز – آماده جلسه گزارش بعدی.</t>
        </is>
      </c>
      <c r="F39" t="inlineStr">
        <is>
          <t>التقدم الكلي مقابل الخطة والمهام المتأخرة والميزانية مقابل التكلفة الفعلية والحالة لكل مرحلة – جاهز لاجتماع المتابعة القادم.</t>
        </is>
      </c>
      <c r="G39" t="inlineStr">
        <is>
          <t>Avance total frente al plan, tareas atrasadas, presupuesto frente a coste real y estado por fase, listo para la próxima reunión.</t>
        </is>
      </c>
      <c r="H39" t="inlineStr">
        <is>
          <t>Avancement global vs plan, tâches en retard, budget vs coût réel et statut par phase – prêt pour la prochaine réunion.</t>
        </is>
      </c>
      <c r="I39" t="inlineStr">
        <is>
          <t>Avanzamento totale vs piano, attività in ritardo, budget vs costo effettivo e stato per fase – pronto per la prossima riunione.</t>
        </is>
      </c>
      <c r="J39" t="inlineStr">
        <is>
          <t>計画対比の全体進捗、遅延タスク、予算対実績、フェーズ別状況 – 次の定例会議にそのまま使えます。</t>
        </is>
      </c>
      <c r="K39" t="inlineStr">
        <is>
          <t>계획 대비 전체 진행률, 지연 작업, 예산 대비 실제 비용, 단계별 상태 – 다음 상태 회의에 바로 사용.</t>
        </is>
      </c>
      <c r="L39" t="inlineStr">
        <is>
          <t>Përparimi total kundrejt planit, detyrat e vonuara, buxheti kundrejt kostos dhe statusi për fazë – gati për takimin e radhës.</t>
        </is>
      </c>
      <c r="M39" t="inlineStr">
        <is>
          <t>Plana göre toplam ilerleme, geciken görevler, bütçe ve gerçek maliyet, aşama durumu – bir sonraki toplantıya hazır.</t>
        </is>
      </c>
      <c r="N39" t="inlineStr">
        <is>
          <t>总体进度对比计划、延误任务、预算对比实际成本以及各阶段状态——可直接用于下次例会。</t>
        </is>
      </c>
    </row>
    <row r="40">
      <c r="A40" t="inlineStr">
        <is>
          <t>demo</t>
        </is>
      </c>
      <c r="B40">
        <f>INDEX($C40:$N40,1,$B$1)</f>
        <v/>
      </c>
      <c r="C40" t="inlineStr">
        <is>
          <t>Demo data are fictional (warehouse relocation, Aug 2026 – Jan 2027, status 16 Oct 2026)  •  Excel 2016 or newer / Microsoft 365  •  Language: Settings</t>
        </is>
      </c>
      <c r="D40" t="inlineStr">
        <is>
          <t>Demodaten sind fiktiv (Lagerumzug, Aug 2026 – Jan 2027, Stand 16.10.2026)  •  Excel 2016 oder neuer / Microsoft 365  •  Sprache: Einstellungen</t>
        </is>
      </c>
      <c r="E40" t="inlineStr">
        <is>
          <t>داده‌های نمونه ساختگی هستند (جابه‌جایی انبار، اوت ۲۰۲۶ تا ژانویه ۲۰۲۷، وضعیت ۱۶ اکتبر ۲۰۲۶)  •  اکسل ۲۰۱۶ یا جدیدتر / Microsoft 365  •  زبان: تنظیمات</t>
        </is>
      </c>
      <c r="F40" t="inlineStr">
        <is>
          <t>البيانات التجريبية وهمية (نقل مستودع، أغسطس 2026 – يناير 2027، الحالة 16 أكتوبر 2026)  •  Excel 2016 أو أحدث / Microsoft 365  •  اللغة: الإعدادات</t>
        </is>
      </c>
      <c r="G40" t="inlineStr">
        <is>
          <t>Datos de demostración ficticios (traslado de almacén, ago 2026 – ene 2027, estado 16 oct 2026)  •  Excel 2016 o posterior / Microsoft 365  •  Idioma: Ajustes</t>
        </is>
      </c>
      <c r="H40" t="inlineStr">
        <is>
          <t>Données fictives (déménagement d’entrepôt, août 2026 – janv. 2027, état au 16/10/2026)  •  Excel 2016 ou plus récent / Microsoft 365  •  Langue : Paramètres</t>
        </is>
      </c>
      <c r="I40" t="inlineStr">
        <is>
          <t>Dati demo fittizi (trasloco magazzino, ago 2026 – gen 2027, stato 16 ott 2026)  •  Excel 2016 o successivo / Microsoft 365  •  Lingua: Impostazioni</t>
        </is>
      </c>
      <c r="J40" t="inlineStr">
        <is>
          <t>デモデータは架空です（倉庫移転、2026年8月〜2027年1月、基準日 2026年10月16日）  •  Excel 2016 以降 / Microsoft 365  •  言語：設定</t>
        </is>
      </c>
      <c r="K40" t="inlineStr">
        <is>
          <t>데모 데이터는 가상입니다(창고 이전, 2026년 8월~2027년 1월, 기준일 2026년 10월 16일)  •  Excel 2016 이상 / Microsoft 365  •  언어: 설정</t>
        </is>
      </c>
      <c r="L40" t="inlineStr">
        <is>
          <t>Të dhënat demo janë fiktive (zhvendosje magazine, gush 2026 – jan 2027, statusi 16 tet 2026)  •  Excel 2016 ose më i ri / Microsoft 365  •  Gjuha: Cilësimet</t>
        </is>
      </c>
      <c r="M40" t="inlineStr">
        <is>
          <t>Demo veriler kurgusaldır (depo taşıma, Ağu 2026 – Oca 2027, durum 16 Eki 2026)  •  Excel 2016 veya üstü / Microsoft 365  •  Dil: Ayarlar</t>
        </is>
      </c>
      <c r="N40" t="inlineStr">
        <is>
          <t>演示数据为虚构（仓库搬迁，2026 年 8 月至 2027 年 1 月，状态日期 2026 年 10 月 16 日）  •  Excel 2016 或更高版本 / Microsoft 365  •  语言：设置</t>
        </is>
      </c>
    </row>
    <row r="41">
      <c r="A41" t="inlineStr">
        <is>
          <t>set_proj</t>
        </is>
      </c>
      <c r="B41">
        <f>INDEX($C41:$N41,1,$B$1)</f>
        <v/>
      </c>
      <c r="C41" t="inlineStr">
        <is>
          <t>Project name</t>
        </is>
      </c>
      <c r="D41" t="inlineStr">
        <is>
          <t>Projektname</t>
        </is>
      </c>
      <c r="E41" t="inlineStr">
        <is>
          <t>نام پروژه</t>
        </is>
      </c>
      <c r="F41" t="inlineStr">
        <is>
          <t>اسم المشروع</t>
        </is>
      </c>
      <c r="G41" t="inlineStr">
        <is>
          <t>Nombre del proyecto</t>
        </is>
      </c>
      <c r="H41" t="inlineStr">
        <is>
          <t>Nom du projet</t>
        </is>
      </c>
      <c r="I41" t="inlineStr">
        <is>
          <t>Nome del progetto</t>
        </is>
      </c>
      <c r="J41" t="inlineStr">
        <is>
          <t>プロジェクト名</t>
        </is>
      </c>
      <c r="K41" t="inlineStr">
        <is>
          <t>프로젝트명</t>
        </is>
      </c>
      <c r="L41" t="inlineStr">
        <is>
          <t>Emri i projektit</t>
        </is>
      </c>
      <c r="M41" t="inlineStr">
        <is>
          <t>Proje adı</t>
        </is>
      </c>
      <c r="N41" t="inlineStr">
        <is>
          <t>项目名称</t>
        </is>
      </c>
    </row>
    <row r="42">
      <c r="A42" t="inlineStr">
        <is>
          <t>set_pm</t>
        </is>
      </c>
      <c r="B42">
        <f>INDEX($C42:$N42,1,$B$1)</f>
        <v/>
      </c>
      <c r="C42" t="inlineStr">
        <is>
          <t>Project manager</t>
        </is>
      </c>
      <c r="D42" t="inlineStr">
        <is>
          <t>Projektleitung</t>
        </is>
      </c>
      <c r="E42" t="inlineStr">
        <is>
          <t>مدیر پروژه</t>
        </is>
      </c>
      <c r="F42" t="inlineStr">
        <is>
          <t>مدير المشروع</t>
        </is>
      </c>
      <c r="G42" t="inlineStr">
        <is>
          <t>Jefe de proyecto</t>
        </is>
      </c>
      <c r="H42" t="inlineStr">
        <is>
          <t>Chef de projet</t>
        </is>
      </c>
      <c r="I42" t="inlineStr">
        <is>
          <t>Project manager</t>
        </is>
      </c>
      <c r="J42" t="inlineStr">
        <is>
          <t>プロジェクトマネージャー</t>
        </is>
      </c>
      <c r="K42" t="inlineStr">
        <is>
          <t>프로젝트 관리자</t>
        </is>
      </c>
      <c r="L42" t="inlineStr">
        <is>
          <t>Menaxheri i projektit</t>
        </is>
      </c>
      <c r="M42" t="inlineStr">
        <is>
          <t>Proje yöneticisi</t>
        </is>
      </c>
      <c r="N42" t="inlineStr">
        <is>
          <t>项目经理</t>
        </is>
      </c>
    </row>
    <row r="43">
      <c r="A43" t="inlineStr">
        <is>
          <t>set_asof</t>
        </is>
      </c>
      <c r="B43">
        <f>INDEX($C43:$N43,1,$B$1)</f>
        <v/>
      </c>
      <c r="C43" t="inlineStr">
        <is>
          <t>Status date (empty = today)</t>
        </is>
      </c>
      <c r="D43" t="inlineStr">
        <is>
          <t>Stichtag (leer = heute)</t>
        </is>
      </c>
      <c r="E43" t="inlineStr">
        <is>
          <t>تاریخ وضعیت (خالی = امروز)</t>
        </is>
      </c>
      <c r="F43" t="inlineStr">
        <is>
          <t>تاريخ الحالة (فارغ = اليوم)</t>
        </is>
      </c>
      <c r="G43" t="inlineStr">
        <is>
          <t>Fecha de estado (vacío = hoy)</t>
        </is>
      </c>
      <c r="H43" t="inlineStr">
        <is>
          <t>Date d’état (vide = aujourd’hui)</t>
        </is>
      </c>
      <c r="I43" t="inlineStr">
        <is>
          <t>Data di stato (vuoto = oggi)</t>
        </is>
      </c>
      <c r="J43" t="inlineStr">
        <is>
          <t>基準日（空欄＝今日）</t>
        </is>
      </c>
      <c r="K43" t="inlineStr">
        <is>
          <t>기준일(비우면 오늘)</t>
        </is>
      </c>
      <c r="L43" t="inlineStr">
        <is>
          <t>Data e statusit (bosh = sot)</t>
        </is>
      </c>
      <c r="M43" t="inlineStr">
        <is>
          <t>Durum tarihi (boş = bugün)</t>
        </is>
      </c>
      <c r="N43" t="inlineStr">
        <is>
          <t>状态日期（留空 = 今天）</t>
        </is>
      </c>
    </row>
    <row r="44">
      <c r="A44" t="inlineStr">
        <is>
          <t>set_phases</t>
        </is>
      </c>
      <c r="B44">
        <f>INDEX($C44:$N44,1,$B$1)</f>
        <v/>
      </c>
      <c r="C44" t="inlineStr">
        <is>
          <t>Phases (up to 8)</t>
        </is>
      </c>
      <c r="D44" t="inlineStr">
        <is>
          <t>Phasen (bis 8)</t>
        </is>
      </c>
      <c r="E44" t="inlineStr">
        <is>
          <t>فازها (تا ۸)</t>
        </is>
      </c>
      <c r="F44" t="inlineStr">
        <is>
          <t>المراحل (حتى 8)</t>
        </is>
      </c>
      <c r="G44" t="inlineStr">
        <is>
          <t>Fases (hasta 8)</t>
        </is>
      </c>
      <c r="H44" t="inlineStr">
        <is>
          <t>Phases (jusqu’à 8)</t>
        </is>
      </c>
      <c r="I44" t="inlineStr">
        <is>
          <t>Fasi (fino a 8)</t>
        </is>
      </c>
      <c r="J44" t="inlineStr">
        <is>
          <t>フェーズ（最大8）</t>
        </is>
      </c>
      <c r="K44" t="inlineStr">
        <is>
          <t>단계(최대 8)</t>
        </is>
      </c>
      <c r="L44" t="inlineStr">
        <is>
          <t>Fazat (deri në 8)</t>
        </is>
      </c>
      <c r="M44" t="inlineStr">
        <is>
          <t>Aşamalar (en fazla 8)</t>
        </is>
      </c>
      <c r="N44" t="inlineStr">
        <is>
          <t>阶段（最多 8 个）</t>
        </is>
      </c>
    </row>
    <row r="45">
      <c r="A45" t="inlineStr">
        <is>
          <t>set_hint</t>
        </is>
      </c>
      <c r="B45">
        <f>INDEX($C45:$N45,1,$B$1)</f>
        <v/>
      </c>
      <c r="C45" t="inlineStr">
        <is>
          <t>Light green cells are inputs. The status date decides what counts as late and how much should be done by now. Change the language here.</t>
        </is>
      </c>
      <c r="D45" t="inlineStr">
        <is>
          <t>Hellgrüne Zellen sind Eingaben. Der Stichtag bestimmt, was als verspätet gilt und wie viel bereits erledigt sein sollte. Sprache hier ändern.</t>
        </is>
      </c>
      <c r="E45" t="inlineStr">
        <is>
          <t>خانه‌های سبز روشن ورودی هستند. تاریخ وضعیت تعیین می‌کند چه کاری عقب‌افتاده است و تا الان چقدر باید انجام شده باشد. زبان را اینجا تغییر دهید.</t>
        </is>
      </c>
      <c r="F45" t="inlineStr">
        <is>
          <t>الخلايا الخضراء الفاتحة للإدخال. يحدد تاريخ الحالة ما يُعد متأخرًا وكم يجب إنجازه حتى الآن. غيّر اللغة هنا.</t>
        </is>
      </c>
      <c r="G45" t="inlineStr">
        <is>
          <t>Las celdas verde claro son entradas. La fecha de estado decide qué está atrasado y cuánto debería estar hecho. Cambia aquí el idioma.</t>
        </is>
      </c>
      <c r="H45" t="inlineStr">
        <is>
          <t>Les cellules vert clair sont des saisies. La date d’état détermine ce qui est en retard et ce qui devrait déjà être fait. Changez la langue ici.</t>
        </is>
      </c>
      <c r="I45" t="inlineStr">
        <is>
          <t>Le celle verde chiaro sono input. La data di stato decide cosa è in ritardo e quanto dovrebbe essere già fatto. Cambia qui la lingua.</t>
        </is>
      </c>
      <c r="J45" t="inlineStr">
        <is>
          <t>薄い緑のセルが入力欄です。基準日で遅延の判定と、現時点で完了しているべき量が決まります。言語はここで変更。</t>
        </is>
      </c>
      <c r="K45" t="inlineStr">
        <is>
          <t>연한 초록 칸이 입력 칸입니다. 기준일에 따라 지연 여부와 지금까지 완료되어야 할 양이 정해집니다. 언어는 여기서 변경.</t>
        </is>
      </c>
      <c r="L45" t="inlineStr">
        <is>
          <t>Qelizat jeshile të çelura janë hyrje. Data e statusit përcakton çfarë është vonë dhe sa duhej të ishte kryer. Ndryshoni gjuhën këtu.</t>
        </is>
      </c>
      <c r="M45" t="inlineStr">
        <is>
          <t>Açık yeşil hücreler giriş alanıdır. Durum tarihi neyin geciktiğini ve şimdiye kadar ne kadarının bitmesi gerektiğini belirler. Dili buradan değiştirin.</t>
        </is>
      </c>
      <c r="N45" t="inlineStr">
        <is>
          <t>浅绿色单元格为输入项。状态日期决定哪些任务算延误以及目前应完成多少。在此切换语言。</t>
        </is>
      </c>
    </row>
    <row r="46">
      <c r="A46" t="inlineStr">
        <is>
          <t>dash_title</t>
        </is>
      </c>
      <c r="B46">
        <f>INDEX($C46:$N46,1,$B$1)</f>
        <v/>
      </c>
      <c r="C46" t="inlineStr">
        <is>
          <t>PROJECT DASHBOARD</t>
        </is>
      </c>
      <c r="D46" t="inlineStr">
        <is>
          <t>PROJEKT-DASHBOARD</t>
        </is>
      </c>
      <c r="E46" t="inlineStr">
        <is>
          <t>داشبورد پروژه</t>
        </is>
      </c>
      <c r="F46" t="inlineStr">
        <is>
          <t>لوحة المشروع</t>
        </is>
      </c>
      <c r="G46" t="inlineStr">
        <is>
          <t>PANEL DEL PROYECTO</t>
        </is>
      </c>
      <c r="H46" t="inlineStr">
        <is>
          <t>TABLEAU DE BORD PROJET</t>
        </is>
      </c>
      <c r="I46" t="inlineStr">
        <is>
          <t>DASHBOARD DI PROGETTO</t>
        </is>
      </c>
      <c r="J46" t="inlineStr">
        <is>
          <t>プロジェクトダッシュボード</t>
        </is>
      </c>
      <c r="K46" t="inlineStr">
        <is>
          <t>프로젝트 대시보드</t>
        </is>
      </c>
      <c r="L46" t="inlineStr">
        <is>
          <t>PANELI I PROJEKTIT</t>
        </is>
      </c>
      <c r="M46" t="inlineStr">
        <is>
          <t>PROJE PANOSU</t>
        </is>
      </c>
      <c r="N46" t="inlineStr">
        <is>
          <t>项目仪表板</t>
        </is>
      </c>
    </row>
    <row r="47">
      <c r="A47" t="inlineStr">
        <is>
          <t>dash_sub</t>
        </is>
      </c>
      <c r="B47">
        <f>INDEX($C47:$N47,1,$B$1)</f>
        <v/>
      </c>
      <c r="C47" t="inlineStr">
        <is>
          <t>Progress, delays, budget and status on the status date</t>
        </is>
      </c>
      <c r="D47" t="inlineStr">
        <is>
          <t>Fortschritt, Verzug, Budget und Status zum Stichtag</t>
        </is>
      </c>
      <c r="E47" t="inlineStr">
        <is>
          <t>پیشرفت، تأخیر، بودجه و وضعیت در تاریخ وضعیت</t>
        </is>
      </c>
      <c r="F47" t="inlineStr">
        <is>
          <t>التقدم والتأخير والميزانية والحالة في تاريخ الحالة</t>
        </is>
      </c>
      <c r="G47" t="inlineStr">
        <is>
          <t>Avance, retrasos, presupuesto y estado a la fecha de estado</t>
        </is>
      </c>
      <c r="H47" t="inlineStr">
        <is>
          <t>Avancement, retards, budget et statut à la date d’état</t>
        </is>
      </c>
      <c r="I47" t="inlineStr">
        <is>
          <t>Avanzamento, ritardi, budget e stato alla data di stato</t>
        </is>
      </c>
      <c r="J47" t="inlineStr">
        <is>
          <t>基準日時点の進捗・遅延・予算・状況</t>
        </is>
      </c>
      <c r="K47" t="inlineStr">
        <is>
          <t>기준일 기준 진행률, 지연, 예산, 상태</t>
        </is>
      </c>
      <c r="L47" t="inlineStr">
        <is>
          <t>Përparimi, vonesat, buxheti dhe statusi në datën e statusit</t>
        </is>
      </c>
      <c r="M47" t="inlineStr">
        <is>
          <t>Durum tarihindeki ilerleme, gecikme, bütçe ve durum</t>
        </is>
      </c>
      <c r="N47" t="inlineStr">
        <is>
          <t>状态日期的进度、延误、预算和状态</t>
        </is>
      </c>
    </row>
    <row r="48">
      <c r="A48" t="inlineStr">
        <is>
          <t>r_name</t>
        </is>
      </c>
      <c r="B48">
        <f>INDEX($C48:$N48,1,$B$1)</f>
        <v/>
      </c>
      <c r="C48" t="inlineStr">
        <is>
          <t>PROJECT</t>
        </is>
      </c>
      <c r="D48" t="inlineStr">
        <is>
          <t>PROJEKT</t>
        </is>
      </c>
      <c r="E48" t="inlineStr">
        <is>
          <t>پروژه</t>
        </is>
      </c>
      <c r="F48" t="inlineStr">
        <is>
          <t>المشروع</t>
        </is>
      </c>
      <c r="G48" t="inlineStr">
        <is>
          <t>PROYECTO</t>
        </is>
      </c>
      <c r="H48" t="inlineStr">
        <is>
          <t>PROJET</t>
        </is>
      </c>
      <c r="I48" t="inlineStr">
        <is>
          <t>PROGETTO</t>
        </is>
      </c>
      <c r="J48" t="inlineStr">
        <is>
          <t>プロジェクト</t>
        </is>
      </c>
      <c r="K48" t="inlineStr">
        <is>
          <t>프로젝트</t>
        </is>
      </c>
      <c r="L48" t="inlineStr">
        <is>
          <t>PROJEKTI</t>
        </is>
      </c>
      <c r="M48" t="inlineStr">
        <is>
          <t>PROJE</t>
        </is>
      </c>
      <c r="N48" t="inlineStr">
        <is>
          <t>项目</t>
        </is>
      </c>
    </row>
    <row r="49">
      <c r="A49" t="inlineStr">
        <is>
          <t>k_tasks</t>
        </is>
      </c>
      <c r="B49">
        <f>INDEX($C49:$N49,1,$B$1)</f>
        <v/>
      </c>
      <c r="C49" t="inlineStr">
        <is>
          <t>TASKS</t>
        </is>
      </c>
      <c r="D49" t="inlineStr">
        <is>
          <t>AUFGABEN</t>
        </is>
      </c>
      <c r="E49" t="inlineStr">
        <is>
          <t>وظایف</t>
        </is>
      </c>
      <c r="F49" t="inlineStr">
        <is>
          <t>المهام</t>
        </is>
      </c>
      <c r="G49" t="inlineStr">
        <is>
          <t>TAREAS</t>
        </is>
      </c>
      <c r="H49" t="inlineStr">
        <is>
          <t>TÂCHES</t>
        </is>
      </c>
      <c r="I49" t="inlineStr">
        <is>
          <t>ATTIVITÀ</t>
        </is>
      </c>
      <c r="J49" t="inlineStr">
        <is>
          <t>タスク</t>
        </is>
      </c>
      <c r="K49" t="inlineStr">
        <is>
          <t>작업</t>
        </is>
      </c>
      <c r="L49" t="inlineStr">
        <is>
          <t>DETYRA</t>
        </is>
      </c>
      <c r="M49" t="inlineStr">
        <is>
          <t>GÖREVLER</t>
        </is>
      </c>
      <c r="N49" t="inlineStr">
        <is>
          <t>任务</t>
        </is>
      </c>
    </row>
    <row r="50">
      <c r="A50" t="inlineStr">
        <is>
          <t>k_prog</t>
        </is>
      </c>
      <c r="B50">
        <f>INDEX($C50:$N50,1,$B$1)</f>
        <v/>
      </c>
      <c r="C50" t="inlineStr">
        <is>
          <t>PROGRESS (ACTUAL)</t>
        </is>
      </c>
      <c r="D50" t="inlineStr">
        <is>
          <t>FORTSCHRITT (IST)</t>
        </is>
      </c>
      <c r="E50" t="inlineStr">
        <is>
          <t>پیشرفت (واقعی)</t>
        </is>
      </c>
      <c r="F50" t="inlineStr">
        <is>
          <t>التقدم (الفعلي)</t>
        </is>
      </c>
      <c r="G50" t="inlineStr">
        <is>
          <t>AVANCE (REAL)</t>
        </is>
      </c>
      <c r="H50" t="inlineStr">
        <is>
          <t>AVANCEMENT (RÉEL)</t>
        </is>
      </c>
      <c r="I50" t="inlineStr">
        <is>
          <t>AVANZAMENTO (EFFETTIVO)</t>
        </is>
      </c>
      <c r="J50" t="inlineStr">
        <is>
          <t>進捗（実績）</t>
        </is>
      </c>
      <c r="K50" t="inlineStr">
        <is>
          <t>진행률(실적)</t>
        </is>
      </c>
      <c r="L50" t="inlineStr">
        <is>
          <t>PËRPARIMI (REAL)</t>
        </is>
      </c>
      <c r="M50" t="inlineStr">
        <is>
          <t>İLERLEME (GERÇEK)</t>
        </is>
      </c>
      <c r="N50" t="inlineStr">
        <is>
          <t>进度（实际）</t>
        </is>
      </c>
    </row>
    <row r="51">
      <c r="A51" t="inlineStr">
        <is>
          <t>k_late</t>
        </is>
      </c>
      <c r="B51">
        <f>INDEX($C51:$N51,1,$B$1)</f>
        <v/>
      </c>
      <c r="C51" t="inlineStr">
        <is>
          <t>LATE TASKS</t>
        </is>
      </c>
      <c r="D51" t="inlineStr">
        <is>
          <t>VERSPÄTETE AUFGABEN</t>
        </is>
      </c>
      <c r="E51" t="inlineStr">
        <is>
          <t>کارهای عقب‌افتاده</t>
        </is>
      </c>
      <c r="F51" t="inlineStr">
        <is>
          <t>المهام المتأخرة</t>
        </is>
      </c>
      <c r="G51" t="inlineStr">
        <is>
          <t>TAREAS ATRASADAS</t>
        </is>
      </c>
      <c r="H51" t="inlineStr">
        <is>
          <t>TÂCHES EN RETARD</t>
        </is>
      </c>
      <c r="I51" t="inlineStr">
        <is>
          <t>ATTIVITÀ IN RITARDO</t>
        </is>
      </c>
      <c r="J51" t="inlineStr">
        <is>
          <t>遅延タスク</t>
        </is>
      </c>
      <c r="K51" t="inlineStr">
        <is>
          <t>지연 작업</t>
        </is>
      </c>
      <c r="L51" t="inlineStr">
        <is>
          <t>DETYRA TË VONUARA</t>
        </is>
      </c>
      <c r="M51" t="inlineStr">
        <is>
          <t>GECİKEN GÖREVLER</t>
        </is>
      </c>
      <c r="N51" t="inlineStr">
        <is>
          <t>延误任务</t>
        </is>
      </c>
    </row>
    <row r="52">
      <c r="A52" t="inlineStr">
        <is>
          <t>k_bud</t>
        </is>
      </c>
      <c r="B52">
        <f>INDEX($C52:$N52,1,$B$1)</f>
        <v/>
      </c>
      <c r="C52" t="inlineStr">
        <is>
          <t>BUDGET</t>
        </is>
      </c>
      <c r="D52" t="inlineStr">
        <is>
          <t>BUDGET</t>
        </is>
      </c>
      <c r="E52" t="inlineStr">
        <is>
          <t>بودجه</t>
        </is>
      </c>
      <c r="F52" t="inlineStr">
        <is>
          <t>الميزانية</t>
        </is>
      </c>
      <c r="G52" t="inlineStr">
        <is>
          <t>PRESUPUESTO</t>
        </is>
      </c>
      <c r="H52" t="inlineStr">
        <is>
          <t>BUDGET</t>
        </is>
      </c>
      <c r="I52" t="inlineStr">
        <is>
          <t>BUDGET</t>
        </is>
      </c>
      <c r="J52" t="inlineStr">
        <is>
          <t>予算</t>
        </is>
      </c>
      <c r="K52" t="inlineStr">
        <is>
          <t>예산</t>
        </is>
      </c>
      <c r="L52" t="inlineStr">
        <is>
          <t>BUXHETI</t>
        </is>
      </c>
      <c r="M52" t="inlineStr">
        <is>
          <t>BÜTÇE</t>
        </is>
      </c>
      <c r="N52" t="inlineStr">
        <is>
          <t>预算</t>
        </is>
      </c>
    </row>
    <row r="53">
      <c r="A53" t="inlineStr">
        <is>
          <t>k_act</t>
        </is>
      </c>
      <c r="B53">
        <f>INDEX($C53:$N53,1,$B$1)</f>
        <v/>
      </c>
      <c r="C53" t="inlineStr">
        <is>
          <t>ACTUAL COST</t>
        </is>
      </c>
      <c r="D53" t="inlineStr">
        <is>
          <t>IST-KOSTEN</t>
        </is>
      </c>
      <c r="E53" t="inlineStr">
        <is>
          <t>هزینه واقعی</t>
        </is>
      </c>
      <c r="F53" t="inlineStr">
        <is>
          <t>التكلفة الفعلية</t>
        </is>
      </c>
      <c r="G53" t="inlineStr">
        <is>
          <t>COSTE REAL</t>
        </is>
      </c>
      <c r="H53" t="inlineStr">
        <is>
          <t>COÛT RÉEL</t>
        </is>
      </c>
      <c r="I53" t="inlineStr">
        <is>
          <t>COSTO EFFETTIVO</t>
        </is>
      </c>
      <c r="J53" t="inlineStr">
        <is>
          <t>実績コスト</t>
        </is>
      </c>
      <c r="K53" t="inlineStr">
        <is>
          <t>실제 비용</t>
        </is>
      </c>
      <c r="L53" t="inlineStr">
        <is>
          <t>KOSTOJA REALE</t>
        </is>
      </c>
      <c r="M53" t="inlineStr">
        <is>
          <t>GERÇEK MALİYET</t>
        </is>
      </c>
      <c r="N53" t="inlineStr">
        <is>
          <t>实际成本</t>
        </is>
      </c>
    </row>
    <row r="54">
      <c r="A54" t="inlineStr">
        <is>
          <t>k_end</t>
        </is>
      </c>
      <c r="B54">
        <f>INDEX($C54:$N54,1,$B$1)</f>
        <v/>
      </c>
      <c r="C54" t="inlineStr">
        <is>
          <t>PLANNED END</t>
        </is>
      </c>
      <c r="D54" t="inlineStr">
        <is>
          <t>GEPLANTES ENDE</t>
        </is>
      </c>
      <c r="E54" t="inlineStr">
        <is>
          <t>پایان برنامه‌ریزی‌شده</t>
        </is>
      </c>
      <c r="F54" t="inlineStr">
        <is>
          <t>النهاية المخططة</t>
        </is>
      </c>
      <c r="G54" t="inlineStr">
        <is>
          <t>FIN PREVISTA</t>
        </is>
      </c>
      <c r="H54" t="inlineStr">
        <is>
          <t>FIN PRÉVUE</t>
        </is>
      </c>
      <c r="I54" t="inlineStr">
        <is>
          <t>FINE PREVISTA</t>
        </is>
      </c>
      <c r="J54" t="inlineStr">
        <is>
          <t>完了予定</t>
        </is>
      </c>
      <c r="K54" t="inlineStr">
        <is>
          <t>종료 예정</t>
        </is>
      </c>
      <c r="L54" t="inlineStr">
        <is>
          <t>PËRFUNDIMI I PLANIFIKUAR</t>
        </is>
      </c>
      <c r="M54" t="inlineStr">
        <is>
          <t>PLANLANAN BİTİŞ</t>
        </is>
      </c>
      <c r="N54" t="inlineStr">
        <is>
          <t>计划结束</t>
        </is>
      </c>
    </row>
    <row r="55">
      <c r="A55" t="inlineStr">
        <is>
          <t>sub_done</t>
        </is>
      </c>
      <c r="B55">
        <f>INDEX($C55:$N55,1,$B$1)</f>
        <v/>
      </c>
      <c r="C55" t="inlineStr">
        <is>
          <t>Done</t>
        </is>
      </c>
      <c r="D55" t="inlineStr">
        <is>
          <t>Erledigt</t>
        </is>
      </c>
      <c r="E55" t="inlineStr">
        <is>
          <t>انجام‌شده</t>
        </is>
      </c>
      <c r="F55" t="inlineStr">
        <is>
          <t>منجزة</t>
        </is>
      </c>
      <c r="G55" t="inlineStr">
        <is>
          <t>Hechas</t>
        </is>
      </c>
      <c r="H55" t="inlineStr">
        <is>
          <t>Terminées</t>
        </is>
      </c>
      <c r="I55" t="inlineStr">
        <is>
          <t>Completate</t>
        </is>
      </c>
      <c r="J55" t="inlineStr">
        <is>
          <t>完了</t>
        </is>
      </c>
      <c r="K55" t="inlineStr">
        <is>
          <t>완료</t>
        </is>
      </c>
      <c r="L55" t="inlineStr">
        <is>
          <t>Kryer</t>
        </is>
      </c>
      <c r="M55" t="inlineStr">
        <is>
          <t>Tamamlanan</t>
        </is>
      </c>
      <c r="N55" t="inlineStr">
        <is>
          <t>已完成</t>
        </is>
      </c>
    </row>
    <row r="56">
      <c r="A56" t="inlineStr">
        <is>
          <t>sub_plan</t>
        </is>
      </c>
      <c r="B56">
        <f>INDEX($C56:$N56,1,$B$1)</f>
        <v/>
      </c>
      <c r="C56" t="inlineStr">
        <is>
          <t>Plan</t>
        </is>
      </c>
      <c r="D56" t="inlineStr">
        <is>
          <t>Plan</t>
        </is>
      </c>
      <c r="E56" t="inlineStr">
        <is>
          <t>برنامه</t>
        </is>
      </c>
      <c r="F56" t="inlineStr">
        <is>
          <t>الخطة</t>
        </is>
      </c>
      <c r="G56" t="inlineStr">
        <is>
          <t>Plan</t>
        </is>
      </c>
      <c r="H56" t="inlineStr">
        <is>
          <t>Plan</t>
        </is>
      </c>
      <c r="I56" t="inlineStr">
        <is>
          <t>Piano</t>
        </is>
      </c>
      <c r="J56" t="inlineStr">
        <is>
          <t>計画</t>
        </is>
      </c>
      <c r="K56" t="inlineStr">
        <is>
          <t>계획</t>
        </is>
      </c>
      <c r="L56" t="inlineStr">
        <is>
          <t>Plani</t>
        </is>
      </c>
      <c r="M56" t="inlineStr">
        <is>
          <t>Plan</t>
        </is>
      </c>
      <c r="N56" t="inlineStr">
        <is>
          <t>计划</t>
        </is>
      </c>
    </row>
    <row r="57">
      <c r="A57" t="inlineStr">
        <is>
          <t>sub_prog</t>
        </is>
      </c>
      <c r="B57">
        <f>INDEX($C57:$N57,1,$B$1)</f>
        <v/>
      </c>
      <c r="C57" t="inlineStr">
        <is>
          <t>In progress</t>
        </is>
      </c>
      <c r="D57" t="inlineStr">
        <is>
          <t>In Arbeit</t>
        </is>
      </c>
      <c r="E57" t="inlineStr">
        <is>
          <t>در حال انجام</t>
        </is>
      </c>
      <c r="F57" t="inlineStr">
        <is>
          <t>قيد التنفيذ</t>
        </is>
      </c>
      <c r="G57" t="inlineStr">
        <is>
          <t>En curso</t>
        </is>
      </c>
      <c r="H57" t="inlineStr">
        <is>
          <t>En cours</t>
        </is>
      </c>
      <c r="I57" t="inlineStr">
        <is>
          <t>In corso</t>
        </is>
      </c>
      <c r="J57" t="inlineStr">
        <is>
          <t>進行中</t>
        </is>
      </c>
      <c r="K57" t="inlineStr">
        <is>
          <t>진행 중</t>
        </is>
      </c>
      <c r="L57" t="inlineStr">
        <is>
          <t>Në punë</t>
        </is>
      </c>
      <c r="M57" t="inlineStr">
        <is>
          <t>Devam eden</t>
        </is>
      </c>
      <c r="N57" t="inlineStr">
        <is>
          <t>进行中</t>
        </is>
      </c>
    </row>
    <row r="58">
      <c r="A58" t="inlineStr">
        <is>
          <t>sub_spent</t>
        </is>
      </c>
      <c r="B58">
        <f>INDEX($C58:$N58,1,$B$1)</f>
        <v/>
      </c>
      <c r="C58" t="inlineStr">
        <is>
          <t>Spent</t>
        </is>
      </c>
      <c r="D58" t="inlineStr">
        <is>
          <t>Verbraucht</t>
        </is>
      </c>
      <c r="E58" t="inlineStr">
        <is>
          <t>مصرف‌شده</t>
        </is>
      </c>
      <c r="F58" t="inlineStr">
        <is>
          <t>المصروف</t>
        </is>
      </c>
      <c r="G58" t="inlineStr">
        <is>
          <t>Gastado</t>
        </is>
      </c>
      <c r="H58" t="inlineStr">
        <is>
          <t>Consommé</t>
        </is>
      </c>
      <c r="I58" t="inlineStr">
        <is>
          <t>Speso</t>
        </is>
      </c>
      <c r="J58" t="inlineStr">
        <is>
          <t>消化率</t>
        </is>
      </c>
      <c r="K58" t="inlineStr">
        <is>
          <t>집행률</t>
        </is>
      </c>
      <c r="L58" t="inlineStr">
        <is>
          <t>Shpenzuar</t>
        </is>
      </c>
      <c r="M58" t="inlineStr">
        <is>
          <t>Harcanan</t>
        </is>
      </c>
      <c r="N58" t="inlineStr">
        <is>
          <t>已用</t>
        </is>
      </c>
    </row>
    <row r="59">
      <c r="A59" t="inlineStr">
        <is>
          <t>sub_var</t>
        </is>
      </c>
      <c r="B59">
        <f>INDEX($C59:$N59,1,$B$1)</f>
        <v/>
      </c>
      <c r="C59" t="inlineStr">
        <is>
          <t>Remaining</t>
        </is>
      </c>
      <c r="D59" t="inlineStr">
        <is>
          <t>Rest</t>
        </is>
      </c>
      <c r="E59" t="inlineStr">
        <is>
          <t>باقی‌مانده</t>
        </is>
      </c>
      <c r="F59" t="inlineStr">
        <is>
          <t>المتبقي</t>
        </is>
      </c>
      <c r="G59" t="inlineStr">
        <is>
          <t>Restante</t>
        </is>
      </c>
      <c r="H59" t="inlineStr">
        <is>
          <t>Reste</t>
        </is>
      </c>
      <c r="I59" t="inlineStr">
        <is>
          <t>Residuo</t>
        </is>
      </c>
      <c r="J59" t="inlineStr">
        <is>
          <t>残り</t>
        </is>
      </c>
      <c r="K59" t="inlineStr">
        <is>
          <t>잔여</t>
        </is>
      </c>
      <c r="L59" t="inlineStr">
        <is>
          <t>Mbetur</t>
        </is>
      </c>
      <c r="M59" t="inlineStr">
        <is>
          <t>Kalan</t>
        </is>
      </c>
      <c r="N59" t="inlineStr">
        <is>
          <t>剩余</t>
        </is>
      </c>
    </row>
    <row r="60">
      <c r="A60" t="inlineStr">
        <is>
          <t>sub_left</t>
        </is>
      </c>
      <c r="B60">
        <f>INDEX($C60:$N60,1,$B$1)</f>
        <v/>
      </c>
      <c r="C60" t="inlineStr">
        <is>
          <t>Days left</t>
        </is>
      </c>
      <c r="D60" t="inlineStr">
        <is>
          <t>Tage übrig</t>
        </is>
      </c>
      <c r="E60" t="inlineStr">
        <is>
          <t>روز باقی‌مانده</t>
        </is>
      </c>
      <c r="F60" t="inlineStr">
        <is>
          <t>الأيام المتبقية</t>
        </is>
      </c>
      <c r="G60" t="inlineStr">
        <is>
          <t>Días restantes</t>
        </is>
      </c>
      <c r="H60" t="inlineStr">
        <is>
          <t>Jours restants</t>
        </is>
      </c>
      <c r="I60" t="inlineStr">
        <is>
          <t>Giorni rimanenti</t>
        </is>
      </c>
      <c r="J60" t="inlineStr">
        <is>
          <t>残り日数</t>
        </is>
      </c>
      <c r="K60" t="inlineStr">
        <is>
          <t>남은 일수</t>
        </is>
      </c>
      <c r="L60" t="inlineStr">
        <is>
          <t>Ditë të mbetura</t>
        </is>
      </c>
      <c r="M60" t="inlineStr">
        <is>
          <t>Kalan gün</t>
        </is>
      </c>
      <c r="N60" t="inlineStr">
        <is>
          <t>剩余天数</t>
        </is>
      </c>
    </row>
    <row r="61">
      <c r="A61" t="inlineStr">
        <is>
          <t>sec_phase</t>
        </is>
      </c>
      <c r="B61">
        <f>INDEX($C61:$N61,1,$B$1)</f>
        <v/>
      </c>
      <c r="C61" t="inlineStr">
        <is>
          <t>PROGRESS BY PHASE: ACTUAL VS PLAN</t>
        </is>
      </c>
      <c r="D61" t="inlineStr">
        <is>
          <t>FORTSCHRITT JE PHASE: IST VS. PLAN</t>
        </is>
      </c>
      <c r="E61" t="inlineStr">
        <is>
          <t>پیشرفت هر فاز: واقعی در برابر برنامه</t>
        </is>
      </c>
      <c r="F61" t="inlineStr">
        <is>
          <t>التقدم لكل مرحلة: الفعلي مقابل الخطة</t>
        </is>
      </c>
      <c r="G61" t="inlineStr">
        <is>
          <t>AVANCE POR FASE: REAL VS PLAN</t>
        </is>
      </c>
      <c r="H61" t="inlineStr">
        <is>
          <t>AVANCEMENT PAR PHASE : RÉEL VS PLAN</t>
        </is>
      </c>
      <c r="I61" t="inlineStr">
        <is>
          <t>AVANZAMENTO PER FASE: EFFETTIVO VS PIANO</t>
        </is>
      </c>
      <c r="J61" t="inlineStr">
        <is>
          <t>フェーズ別進捗：実績 対 計画</t>
        </is>
      </c>
      <c r="K61" t="inlineStr">
        <is>
          <t>단계별 진행률: 실적 대 계획</t>
        </is>
      </c>
      <c r="L61" t="inlineStr">
        <is>
          <t>PËRPARIMI PËR FAZË: REAL VS PLAN</t>
        </is>
      </c>
      <c r="M61" t="inlineStr">
        <is>
          <t>AŞAMA BAZINDA İLERLEME: GERÇEK VS PLAN</t>
        </is>
      </c>
      <c r="N61" t="inlineStr">
        <is>
          <t>各阶段进度：实际对比计划</t>
        </is>
      </c>
    </row>
    <row r="62">
      <c r="A62" t="inlineStr">
        <is>
          <t>sec_budget</t>
        </is>
      </c>
      <c r="B62">
        <f>INDEX($C62:$N62,1,$B$1)</f>
        <v/>
      </c>
      <c r="C62" t="inlineStr">
        <is>
          <t>BUDGET VS ACTUAL COST BY PHASE</t>
        </is>
      </c>
      <c r="D62" t="inlineStr">
        <is>
          <t>BUDGET VS. IST-KOSTEN JE PHASE</t>
        </is>
      </c>
      <c r="E62" t="inlineStr">
        <is>
          <t>بودجه در برابر هزینه واقعی هر فاز</t>
        </is>
      </c>
      <c r="F62" t="inlineStr">
        <is>
          <t>الميزانية مقابل التكلفة الفعلية لكل مرحلة</t>
        </is>
      </c>
      <c r="G62" t="inlineStr">
        <is>
          <t>PRESUPUESTO VS COSTE REAL POR FASE</t>
        </is>
      </c>
      <c r="H62" t="inlineStr">
        <is>
          <t>BUDGET VS COÛT RÉEL PAR PHASE</t>
        </is>
      </c>
      <c r="I62" t="inlineStr">
        <is>
          <t>BUDGET VS COSTO EFFETTIVO PER FASE</t>
        </is>
      </c>
      <c r="J62" t="inlineStr">
        <is>
          <t>フェーズ別 予算 対 実績</t>
        </is>
      </c>
      <c r="K62" t="inlineStr">
        <is>
          <t>단계별 예산 대 실제 비용</t>
        </is>
      </c>
      <c r="L62" t="inlineStr">
        <is>
          <t>BUXHETI VS KOSTOJA PËR FAZË</t>
        </is>
      </c>
      <c r="M62" t="inlineStr">
        <is>
          <t>AŞAMA BAZINDA BÜTÇE VS GERÇEK</t>
        </is>
      </c>
      <c r="N62" t="inlineStr">
        <is>
          <t>各阶段预算对比实际成本</t>
        </is>
      </c>
    </row>
    <row r="63">
      <c r="A63" t="inlineStr">
        <is>
          <t>sec_status</t>
        </is>
      </c>
      <c r="B63">
        <f>INDEX($C63:$N63,1,$B$1)</f>
        <v/>
      </c>
      <c r="C63" t="inlineStr">
        <is>
          <t>TASKS BY STATUS</t>
        </is>
      </c>
      <c r="D63" t="inlineStr">
        <is>
          <t>AUFGABEN NACH STATUS</t>
        </is>
      </c>
      <c r="E63" t="inlineStr">
        <is>
          <t>وظایف بر اساس وضعیت</t>
        </is>
      </c>
      <c r="F63" t="inlineStr">
        <is>
          <t>المهام حسب الحالة</t>
        </is>
      </c>
      <c r="G63" t="inlineStr">
        <is>
          <t>TAREAS POR ESTADO</t>
        </is>
      </c>
      <c r="H63" t="inlineStr">
        <is>
          <t>TÂCHES PAR STATUT</t>
        </is>
      </c>
      <c r="I63" t="inlineStr">
        <is>
          <t>ATTIVITÀ PER STATO</t>
        </is>
      </c>
      <c r="J63" t="inlineStr">
        <is>
          <t>状況別タスク</t>
        </is>
      </c>
      <c r="K63" t="inlineStr">
        <is>
          <t>상태별 작업</t>
        </is>
      </c>
      <c r="L63" t="inlineStr">
        <is>
          <t>DETYRAT SIPAS STATUSIT</t>
        </is>
      </c>
      <c r="M63" t="inlineStr">
        <is>
          <t>DURUMA GÖRE GÖREVLER</t>
        </is>
      </c>
      <c r="N63" t="inlineStr">
        <is>
          <t>按状态的任务</t>
        </is>
      </c>
    </row>
    <row r="64">
      <c r="A64" t="inlineStr">
        <is>
          <t>s_actual</t>
        </is>
      </c>
      <c r="B64">
        <f>INDEX($C64:$N64,1,$B$1)</f>
        <v/>
      </c>
      <c r="C64" t="inlineStr">
        <is>
          <t>Actual</t>
        </is>
      </c>
      <c r="D64" t="inlineStr">
        <is>
          <t>Ist</t>
        </is>
      </c>
      <c r="E64" t="inlineStr">
        <is>
          <t>واقعی</t>
        </is>
      </c>
      <c r="F64" t="inlineStr">
        <is>
          <t>الفعلي</t>
        </is>
      </c>
      <c r="G64" t="inlineStr">
        <is>
          <t>Real</t>
        </is>
      </c>
      <c r="H64" t="inlineStr">
        <is>
          <t>Réel</t>
        </is>
      </c>
      <c r="I64" t="inlineStr">
        <is>
          <t>Effettivo</t>
        </is>
      </c>
      <c r="J64" t="inlineStr">
        <is>
          <t>実績</t>
        </is>
      </c>
      <c r="K64" t="inlineStr">
        <is>
          <t>실적</t>
        </is>
      </c>
      <c r="L64" t="inlineStr">
        <is>
          <t>Real</t>
        </is>
      </c>
      <c r="M64" t="inlineStr">
        <is>
          <t>Gerçek</t>
        </is>
      </c>
      <c r="N64" t="inlineStr">
        <is>
          <t>实际</t>
        </is>
      </c>
    </row>
    <row r="65">
      <c r="A65" t="inlineStr">
        <is>
          <t>s_planned</t>
        </is>
      </c>
      <c r="B65">
        <f>INDEX($C65:$N65,1,$B$1)</f>
        <v/>
      </c>
      <c r="C65" t="inlineStr">
        <is>
          <t>Plan</t>
        </is>
      </c>
      <c r="D65" t="inlineStr">
        <is>
          <t>Plan</t>
        </is>
      </c>
      <c r="E65" t="inlineStr">
        <is>
          <t>برنامه</t>
        </is>
      </c>
      <c r="F65" t="inlineStr">
        <is>
          <t>الخطة</t>
        </is>
      </c>
      <c r="G65" t="inlineStr">
        <is>
          <t>Plan</t>
        </is>
      </c>
      <c r="H65" t="inlineStr">
        <is>
          <t>Plan</t>
        </is>
      </c>
      <c r="I65" t="inlineStr">
        <is>
          <t>Piano</t>
        </is>
      </c>
      <c r="J65" t="inlineStr">
        <is>
          <t>計画</t>
        </is>
      </c>
      <c r="K65" t="inlineStr">
        <is>
          <t>계획</t>
        </is>
      </c>
      <c r="L65" t="inlineStr">
        <is>
          <t>Plan</t>
        </is>
      </c>
      <c r="M65" t="inlineStr">
        <is>
          <t>Plan</t>
        </is>
      </c>
      <c r="N65" t="inlineStr">
        <is>
          <t>计划</t>
        </is>
      </c>
    </row>
    <row r="66">
      <c r="A66" t="inlineStr">
        <is>
          <t>s_budget</t>
        </is>
      </c>
      <c r="B66">
        <f>INDEX($C66:$N66,1,$B$1)</f>
        <v/>
      </c>
      <c r="C66" t="inlineStr">
        <is>
          <t>Budget</t>
        </is>
      </c>
      <c r="D66" t="inlineStr">
        <is>
          <t>Budget</t>
        </is>
      </c>
      <c r="E66" t="inlineStr">
        <is>
          <t>بودجه</t>
        </is>
      </c>
      <c r="F66" t="inlineStr">
        <is>
          <t>الميزانية</t>
        </is>
      </c>
      <c r="G66" t="inlineStr">
        <is>
          <t>Presupuesto</t>
        </is>
      </c>
      <c r="H66" t="inlineStr">
        <is>
          <t>Budget</t>
        </is>
      </c>
      <c r="I66" t="inlineStr">
        <is>
          <t>Budget</t>
        </is>
      </c>
      <c r="J66" t="inlineStr">
        <is>
          <t>予算</t>
        </is>
      </c>
      <c r="K66" t="inlineStr">
        <is>
          <t>예산</t>
        </is>
      </c>
      <c r="L66" t="inlineStr">
        <is>
          <t>Buxheti</t>
        </is>
      </c>
      <c r="M66" t="inlineStr">
        <is>
          <t>Bütçe</t>
        </is>
      </c>
      <c r="N66" t="inlineStr">
        <is>
          <t>预算</t>
        </is>
      </c>
    </row>
    <row r="67">
      <c r="A67" t="inlineStr">
        <is>
          <t>s_cost</t>
        </is>
      </c>
      <c r="B67">
        <f>INDEX($C67:$N67,1,$B$1)</f>
        <v/>
      </c>
      <c r="C67" t="inlineStr">
        <is>
          <t>Actual cost</t>
        </is>
      </c>
      <c r="D67" t="inlineStr">
        <is>
          <t>Ist-Kosten</t>
        </is>
      </c>
      <c r="E67" t="inlineStr">
        <is>
          <t>هزینه واقعی</t>
        </is>
      </c>
      <c r="F67" t="inlineStr">
        <is>
          <t>التكلفة الفعلية</t>
        </is>
      </c>
      <c r="G67" t="inlineStr">
        <is>
          <t>Coste real</t>
        </is>
      </c>
      <c r="H67" t="inlineStr">
        <is>
          <t>Coût réel</t>
        </is>
      </c>
      <c r="I67" t="inlineStr">
        <is>
          <t>Costo effettivo</t>
        </is>
      </c>
      <c r="J67" t="inlineStr">
        <is>
          <t>実績コスト</t>
        </is>
      </c>
      <c r="K67" t="inlineStr">
        <is>
          <t>실제 비용</t>
        </is>
      </c>
      <c r="L67" t="inlineStr">
        <is>
          <t>Kostoja reale</t>
        </is>
      </c>
      <c r="M67" t="inlineStr">
        <is>
          <t>Gerçek maliyet</t>
        </is>
      </c>
      <c r="N67" t="inlineStr">
        <is>
          <t>实际成本</t>
        </is>
      </c>
    </row>
    <row r="68">
      <c r="A68" t="inlineStr">
        <is>
          <t>st_done</t>
        </is>
      </c>
      <c r="B68">
        <f>INDEX($C68:$N68,1,$B$1)</f>
        <v/>
      </c>
      <c r="C68" t="inlineStr">
        <is>
          <t>Done</t>
        </is>
      </c>
      <c r="D68" t="inlineStr">
        <is>
          <t>Erledigt</t>
        </is>
      </c>
      <c r="E68" t="inlineStr">
        <is>
          <t>انجام‌شده</t>
        </is>
      </c>
      <c r="F68" t="inlineStr">
        <is>
          <t>منجزة</t>
        </is>
      </c>
      <c r="G68" t="inlineStr">
        <is>
          <t>Hecha</t>
        </is>
      </c>
      <c r="H68" t="inlineStr">
        <is>
          <t>Terminée</t>
        </is>
      </c>
      <c r="I68" t="inlineStr">
        <is>
          <t>Completata</t>
        </is>
      </c>
      <c r="J68" t="inlineStr">
        <is>
          <t>完了</t>
        </is>
      </c>
      <c r="K68" t="inlineStr">
        <is>
          <t>완료</t>
        </is>
      </c>
      <c r="L68" t="inlineStr">
        <is>
          <t>Kryer</t>
        </is>
      </c>
      <c r="M68" t="inlineStr">
        <is>
          <t>Tamamlandı</t>
        </is>
      </c>
      <c r="N68" t="inlineStr">
        <is>
          <t>已完成</t>
        </is>
      </c>
    </row>
    <row r="69">
      <c r="A69" t="inlineStr">
        <is>
          <t>st_prog</t>
        </is>
      </c>
      <c r="B69">
        <f>INDEX($C69:$N69,1,$B$1)</f>
        <v/>
      </c>
      <c r="C69" t="inlineStr">
        <is>
          <t>In progress</t>
        </is>
      </c>
      <c r="D69" t="inlineStr">
        <is>
          <t>In Arbeit</t>
        </is>
      </c>
      <c r="E69" t="inlineStr">
        <is>
          <t>در حال انجام</t>
        </is>
      </c>
      <c r="F69" t="inlineStr">
        <is>
          <t>قيد التنفيذ</t>
        </is>
      </c>
      <c r="G69" t="inlineStr">
        <is>
          <t>En curso</t>
        </is>
      </c>
      <c r="H69" t="inlineStr">
        <is>
          <t>En cours</t>
        </is>
      </c>
      <c r="I69" t="inlineStr">
        <is>
          <t>In corso</t>
        </is>
      </c>
      <c r="J69" t="inlineStr">
        <is>
          <t>進行中</t>
        </is>
      </c>
      <c r="K69" t="inlineStr">
        <is>
          <t>진행 중</t>
        </is>
      </c>
      <c r="L69" t="inlineStr">
        <is>
          <t>Në punë</t>
        </is>
      </c>
      <c r="M69" t="inlineStr">
        <is>
          <t>Devam ediyor</t>
        </is>
      </c>
      <c r="N69" t="inlineStr">
        <is>
          <t>进行中</t>
        </is>
      </c>
    </row>
    <row r="70">
      <c r="A70" t="inlineStr">
        <is>
          <t>st_open</t>
        </is>
      </c>
      <c r="B70">
        <f>INDEX($C70:$N70,1,$B$1)</f>
        <v/>
      </c>
      <c r="C70" t="inlineStr">
        <is>
          <t>Not started</t>
        </is>
      </c>
      <c r="D70" t="inlineStr">
        <is>
          <t>Nicht begonnen</t>
        </is>
      </c>
      <c r="E70" t="inlineStr">
        <is>
          <t>شروع‌نشده</t>
        </is>
      </c>
      <c r="F70" t="inlineStr">
        <is>
          <t>لم تبدأ</t>
        </is>
      </c>
      <c r="G70" t="inlineStr">
        <is>
          <t>Sin empezar</t>
        </is>
      </c>
      <c r="H70" t="inlineStr">
        <is>
          <t>Non commencée</t>
        </is>
      </c>
      <c r="I70" t="inlineStr">
        <is>
          <t>Non iniziata</t>
        </is>
      </c>
      <c r="J70" t="inlineStr">
        <is>
          <t>未着手</t>
        </is>
      </c>
      <c r="K70" t="inlineStr">
        <is>
          <t>시작 전</t>
        </is>
      </c>
      <c r="L70" t="inlineStr">
        <is>
          <t>Pa filluar</t>
        </is>
      </c>
      <c r="M70" t="inlineStr">
        <is>
          <t>Başlamadı</t>
        </is>
      </c>
      <c r="N70" t="inlineStr">
        <is>
          <t>未开始</t>
        </is>
      </c>
    </row>
    <row r="71">
      <c r="A71" t="inlineStr">
        <is>
          <t>st_late</t>
        </is>
      </c>
      <c r="B71">
        <f>INDEX($C71:$N71,1,$B$1)</f>
        <v/>
      </c>
      <c r="C71" t="inlineStr">
        <is>
          <t>Late</t>
        </is>
      </c>
      <c r="D71" t="inlineStr">
        <is>
          <t>Verspätet</t>
        </is>
      </c>
      <c r="E71" t="inlineStr">
        <is>
          <t>عقب‌افتاده</t>
        </is>
      </c>
      <c r="F71" t="inlineStr">
        <is>
          <t>متأخرة</t>
        </is>
      </c>
      <c r="G71" t="inlineStr">
        <is>
          <t>Atrasada</t>
        </is>
      </c>
      <c r="H71" t="inlineStr">
        <is>
          <t>En retard</t>
        </is>
      </c>
      <c r="I71" t="inlineStr">
        <is>
          <t>In ritardo</t>
        </is>
      </c>
      <c r="J71" t="inlineStr">
        <is>
          <t>遅延</t>
        </is>
      </c>
      <c r="K71" t="inlineStr">
        <is>
          <t>지연</t>
        </is>
      </c>
      <c r="L71" t="inlineStr">
        <is>
          <t>E vonuar</t>
        </is>
      </c>
      <c r="M71" t="inlineStr">
        <is>
          <t>Gecikmiş</t>
        </is>
      </c>
      <c r="N71" t="inlineStr">
        <is>
          <t>延误</t>
        </is>
      </c>
    </row>
    <row r="72">
      <c r="A72" t="inlineStr">
        <is>
          <t>i_next</t>
        </is>
      </c>
      <c r="B72">
        <f>INDEX($C72:$N72,1,$B$1)</f>
        <v/>
      </c>
      <c r="C72" t="inlineStr">
        <is>
          <t>Next deadline</t>
        </is>
      </c>
      <c r="D72" t="inlineStr">
        <is>
          <t>Nächste Deadline</t>
        </is>
      </c>
      <c r="E72" t="inlineStr">
        <is>
          <t>نزدیک‌ترین مهلت</t>
        </is>
      </c>
      <c r="F72" t="inlineStr">
        <is>
          <t>الموعد النهائي التالي</t>
        </is>
      </c>
      <c r="G72" t="inlineStr">
        <is>
          <t>Próximo vencimiento</t>
        </is>
      </c>
      <c r="H72" t="inlineStr">
        <is>
          <t>Prochaine échéance</t>
        </is>
      </c>
      <c r="I72" t="inlineStr">
        <is>
          <t>Prossima scadenza</t>
        </is>
      </c>
      <c r="J72" t="inlineStr">
        <is>
          <t>次の期限</t>
        </is>
      </c>
      <c r="K72" t="inlineStr">
        <is>
          <t>다음 마감</t>
        </is>
      </c>
      <c r="L72" t="inlineStr">
        <is>
          <t>Afati i radhës</t>
        </is>
      </c>
      <c r="M72" t="inlineStr">
        <is>
          <t>Sıradaki son tarih</t>
        </is>
      </c>
      <c r="N72" t="inlineStr">
        <is>
          <t>下一个截止日期</t>
        </is>
      </c>
    </row>
    <row r="73">
      <c r="A73" t="inlineStr">
        <is>
          <t>i_delay</t>
        </is>
      </c>
      <c r="B73">
        <f>INDEX($C73:$N73,1,$B$1)</f>
        <v/>
      </c>
      <c r="C73" t="inlineStr">
        <is>
          <t>Most overdue task</t>
        </is>
      </c>
      <c r="D73" t="inlineStr">
        <is>
          <t>Am stärksten überfällig</t>
        </is>
      </c>
      <c r="E73" t="inlineStr">
        <is>
          <t>بیشترین تأخیر</t>
        </is>
      </c>
      <c r="F73" t="inlineStr">
        <is>
          <t>أكثر مهمة متأخرة</t>
        </is>
      </c>
      <c r="G73" t="inlineStr">
        <is>
          <t>Tarea más atrasada</t>
        </is>
      </c>
      <c r="H73" t="inlineStr">
        <is>
          <t>Tâche la plus en retard</t>
        </is>
      </c>
      <c r="I73" t="inlineStr">
        <is>
          <t>Attività più in ritardo</t>
        </is>
      </c>
      <c r="J73" t="inlineStr">
        <is>
          <t>最も遅れているタスク</t>
        </is>
      </c>
      <c r="K73" t="inlineStr">
        <is>
          <t>가장 많이 지연된 작업</t>
        </is>
      </c>
      <c r="L73" t="inlineStr">
        <is>
          <t>Detyra më e vonuar</t>
        </is>
      </c>
      <c r="M73" t="inlineStr">
        <is>
          <t>En çok geciken görev</t>
        </is>
      </c>
      <c r="N73" t="inlineStr">
        <is>
          <t>逾期最久的任务</t>
        </is>
      </c>
    </row>
    <row r="74">
      <c r="A74" t="inlineStr">
        <is>
          <t>i_over</t>
        </is>
      </c>
      <c r="B74">
        <f>INDEX($C74:$N74,1,$B$1)</f>
        <v/>
      </c>
      <c r="C74" t="inlineStr">
        <is>
          <t>Phase most over budget</t>
        </is>
      </c>
      <c r="D74" t="inlineStr">
        <is>
          <t>Phase mit größter Überschreitung</t>
        </is>
      </c>
      <c r="E74" t="inlineStr">
        <is>
          <t>فاز با بیشترین فراتر از بودجه</t>
        </is>
      </c>
      <c r="F74" t="inlineStr">
        <is>
          <t>المرحلة الأكثر تجاوزًا للميزانية</t>
        </is>
      </c>
      <c r="G74" t="inlineStr">
        <is>
          <t>Fase más por encima del presupuesto</t>
        </is>
      </c>
      <c r="H74" t="inlineStr">
        <is>
          <t>Phase la plus au-dessus du budget</t>
        </is>
      </c>
      <c r="I74" t="inlineStr">
        <is>
          <t>Fase più fuori budget</t>
        </is>
      </c>
      <c r="J74" t="inlineStr">
        <is>
          <t>予算超過が最大のフェーズ</t>
        </is>
      </c>
      <c r="K74" t="inlineStr">
        <is>
          <t>예산 초과가 가장 큰 단계</t>
        </is>
      </c>
      <c r="L74" t="inlineStr">
        <is>
          <t>Faza më mbi buxhet</t>
        </is>
      </c>
      <c r="M74" t="inlineStr">
        <is>
          <t>Bütçeyi en çok aşan aşama</t>
        </is>
      </c>
      <c r="N74" t="inlineStr">
        <is>
          <t>超预算最多的阶段</t>
        </is>
      </c>
    </row>
    <row r="75">
      <c r="A75" t="inlineStr">
        <is>
          <t>i_sched</t>
        </is>
      </c>
      <c r="B75">
        <f>INDEX($C75:$N75,1,$B$1)</f>
        <v/>
      </c>
      <c r="C75" t="inlineStr">
        <is>
          <t>Schedule status</t>
        </is>
      </c>
      <c r="D75" t="inlineStr">
        <is>
          <t>Terminstatus</t>
        </is>
      </c>
      <c r="E75" t="inlineStr">
        <is>
          <t>وضعیت زمان‌بندی</t>
        </is>
      </c>
      <c r="F75" t="inlineStr">
        <is>
          <t>حالة الجدول</t>
        </is>
      </c>
      <c r="G75" t="inlineStr">
        <is>
          <t>Estado del plazo</t>
        </is>
      </c>
      <c r="H75" t="inlineStr">
        <is>
          <t>État du planning</t>
        </is>
      </c>
      <c r="I75" t="inlineStr">
        <is>
          <t>Stato dei tempi</t>
        </is>
      </c>
      <c r="J75" t="inlineStr">
        <is>
          <t>スケジュール状況</t>
        </is>
      </c>
      <c r="K75" t="inlineStr">
        <is>
          <t>일정 상태</t>
        </is>
      </c>
      <c r="L75" t="inlineStr">
        <is>
          <t>Statusi i afateve</t>
        </is>
      </c>
      <c r="M75" t="inlineStr">
        <is>
          <t>Takvim durumu</t>
        </is>
      </c>
      <c r="N75" t="inlineStr">
        <is>
          <t>进度状态</t>
        </is>
      </c>
    </row>
    <row r="76">
      <c r="A76" t="inlineStr">
        <is>
          <t>i_ahead</t>
        </is>
      </c>
      <c r="B76">
        <f>INDEX($C76:$N76,1,$B$1)</f>
        <v/>
      </c>
      <c r="C76" t="inlineStr">
        <is>
          <t>On or ahead of plan</t>
        </is>
      </c>
      <c r="D76" t="inlineStr">
        <is>
          <t>Im Plan oder voraus</t>
        </is>
      </c>
      <c r="E76" t="inlineStr">
        <is>
          <t>طبق برنامه یا جلوتر</t>
        </is>
      </c>
      <c r="F76" t="inlineStr">
        <is>
          <t>وفق الخطة أو متقدم</t>
        </is>
      </c>
      <c r="G76" t="inlineStr">
        <is>
          <t>En plazo o adelantado</t>
        </is>
      </c>
      <c r="H76" t="inlineStr">
        <is>
          <t>Dans les temps ou en avance</t>
        </is>
      </c>
      <c r="I76" t="inlineStr">
        <is>
          <t>In linea o in anticipo</t>
        </is>
      </c>
      <c r="J76" t="inlineStr">
        <is>
          <t>計画どおり／前倒し</t>
        </is>
      </c>
      <c r="K76" t="inlineStr">
        <is>
          <t>계획대로 또는 앞섬</t>
        </is>
      </c>
      <c r="L76" t="inlineStr">
        <is>
          <t>Sipas planit ose përpara</t>
        </is>
      </c>
      <c r="M76" t="inlineStr">
        <is>
          <t>Planda veya önde</t>
        </is>
      </c>
      <c r="N76" t="inlineStr">
        <is>
          <t>按计划或提前</t>
        </is>
      </c>
    </row>
    <row r="77">
      <c r="A77" t="inlineStr">
        <is>
          <t>i_behind</t>
        </is>
      </c>
      <c r="B77">
        <f>INDEX($C77:$N77,1,$B$1)</f>
        <v/>
      </c>
      <c r="C77" t="inlineStr">
        <is>
          <t>Behind plan</t>
        </is>
      </c>
      <c r="D77" t="inlineStr">
        <is>
          <t>Hinter Plan</t>
        </is>
      </c>
      <c r="E77" t="inlineStr">
        <is>
          <t>عقب‌تر از برنامه</t>
        </is>
      </c>
      <c r="F77" t="inlineStr">
        <is>
          <t>متأخر عن الخطة</t>
        </is>
      </c>
      <c r="G77" t="inlineStr">
        <is>
          <t>Por detrás del plan</t>
        </is>
      </c>
      <c r="H77" t="inlineStr">
        <is>
          <t>En retard sur le plan</t>
        </is>
      </c>
      <c r="I77" t="inlineStr">
        <is>
          <t>Indietro rispetto al piano</t>
        </is>
      </c>
      <c r="J77" t="inlineStr">
        <is>
          <t>計画より遅れ</t>
        </is>
      </c>
      <c r="K77" t="inlineStr">
        <is>
          <t>계획보다 늦음</t>
        </is>
      </c>
      <c r="L77" t="inlineStr">
        <is>
          <t>Pas planit</t>
        </is>
      </c>
      <c r="M77" t="inlineStr">
        <is>
          <t>Planın gerisinde</t>
        </is>
      </c>
      <c r="N77" t="inlineStr">
        <is>
          <t>落后于计划</t>
        </is>
      </c>
    </row>
    <row r="78">
      <c r="A78" t="inlineStr">
        <is>
          <t>i_days</t>
        </is>
      </c>
      <c r="B78">
        <f>INDEX($C78:$N78,1,$B$1)</f>
        <v/>
      </c>
      <c r="C78" t="inlineStr">
        <is>
          <t>days</t>
        </is>
      </c>
      <c r="D78" t="inlineStr">
        <is>
          <t>Tage</t>
        </is>
      </c>
      <c r="E78" t="inlineStr">
        <is>
          <t>روز</t>
        </is>
      </c>
      <c r="F78" t="inlineStr">
        <is>
          <t>يوم</t>
        </is>
      </c>
      <c r="G78" t="inlineStr">
        <is>
          <t>días</t>
        </is>
      </c>
      <c r="H78" t="inlineStr">
        <is>
          <t>jours</t>
        </is>
      </c>
      <c r="I78" t="inlineStr">
        <is>
          <t>giorni</t>
        </is>
      </c>
      <c r="J78" t="inlineStr">
        <is>
          <t>日</t>
        </is>
      </c>
      <c r="K78" t="inlineStr">
        <is>
          <t>일</t>
        </is>
      </c>
      <c r="L78" t="inlineStr">
        <is>
          <t>ditë</t>
        </is>
      </c>
      <c r="M78" t="inlineStr">
        <is>
          <t>gün</t>
        </is>
      </c>
      <c r="N78" t="inlineStr">
        <is>
          <t>天</t>
        </is>
      </c>
    </row>
    <row r="79">
      <c r="A79" t="inlineStr">
        <is>
          <t>pts</t>
        </is>
      </c>
      <c r="B79">
        <f>INDEX($C79:$N79,1,$B$1)</f>
        <v/>
      </c>
      <c r="C79" t="inlineStr">
        <is>
          <t>pts</t>
        </is>
      </c>
      <c r="D79" t="inlineStr">
        <is>
          <t>Pkt.</t>
        </is>
      </c>
      <c r="E79" t="inlineStr">
        <is>
          <t>واحد</t>
        </is>
      </c>
      <c r="F79" t="inlineStr">
        <is>
          <t>نقطة</t>
        </is>
      </c>
      <c r="G79" t="inlineStr">
        <is>
          <t>pts</t>
        </is>
      </c>
      <c r="H79" t="inlineStr">
        <is>
          <t>pts</t>
        </is>
      </c>
      <c r="I79" t="inlineStr">
        <is>
          <t>pti</t>
        </is>
      </c>
      <c r="J79" t="inlineStr">
        <is>
          <t>pt</t>
        </is>
      </c>
      <c r="K79" t="inlineStr">
        <is>
          <t>pt</t>
        </is>
      </c>
      <c r="L79" t="inlineStr">
        <is>
          <t>pikë</t>
        </is>
      </c>
      <c r="M79" t="inlineStr">
        <is>
          <t>puan</t>
        </is>
      </c>
      <c r="N79" t="inlineStr">
        <is>
          <t>个百分点</t>
        </is>
      </c>
    </row>
    <row r="80">
      <c r="A80" t="inlineStr">
        <is>
          <t>c_hint</t>
        </is>
      </c>
      <c r="B80">
        <f>INDEX($C80:$N80,1,$B$1)</f>
        <v/>
      </c>
      <c r="C80" t="inlineStr">
        <is>
          <t>Overall progress is weighted by task duration. Plan = share of each task that should be done by the status date. Late = end date passed and not 100 %.</t>
        </is>
      </c>
      <c r="D80" t="inlineStr">
        <is>
          <t>Gesamtfortschritt ist nach Dauer gewichtet. Plan = Anteil, der zum Stichtag erledigt sein sollte. Verspätet = Ende überschritten und nicht 100 %.</t>
        </is>
      </c>
      <c r="E80" t="inlineStr">
        <is>
          <t>پیشرفت کل بر اساس مدت هر کار وزن‌دهی شده است. برنامه = سهمی که تا تاریخ وضعیت باید انجام شده باشد. عقب‌افتاده = تاریخ پایان گذشته و کمتر از ۱۰۰٪.</t>
        </is>
      </c>
      <c r="F80" t="inlineStr">
        <is>
          <t>التقدم الكلي مرجّح بمدة المهام. الخطة = الجزء الذي يجب إنجازه حتى تاريخ الحالة. متأخرة = تجاوزت تاريخ النهاية ولم تبلغ 100 %.</t>
        </is>
      </c>
      <c r="G80" t="inlineStr">
        <is>
          <t>El avance total se pondera por duración. Plan = parte que debería estar hecha a la fecha de estado. Atrasada = fin superado y no al 100 %.</t>
        </is>
      </c>
      <c r="H80" t="inlineStr">
        <is>
          <t>L’avancement global est pondéré par la durée. Plan = part qui devrait être faite à la date d’état. En retard = date de fin dépassée et pas à 100 %.</t>
        </is>
      </c>
      <c r="I80" t="inlineStr">
        <is>
          <t>L’avanzamento totale è ponderato per durata. Piano = quota che dovrebbe essere fatta alla data di stato. In ritardo = fine superata e non al 100 %.</t>
        </is>
      </c>
      <c r="J80" t="inlineStr">
        <is>
          <t>全体進捗はタスク期間で加重。計画＝基準日までに完了しているべき割合。遅延＝終了日を過ぎて100％未満。</t>
        </is>
      </c>
      <c r="K80" t="inlineStr">
        <is>
          <t>전체 진행률은 작업 기간으로 가중됩니다. 계획 = 기준일까지 완료되어야 할 비율. 지연 = 종료일이 지났고 100% 미만.</t>
        </is>
      </c>
      <c r="L80" t="inlineStr">
        <is>
          <t>Përparimi total peshohet sipas kohëzgjatjes. Plani = pjesa që duhej kryer deri në datën e statusit. E vonuar = mbarimi kaloi dhe jo 100 %.</t>
        </is>
      </c>
      <c r="M80" t="inlineStr">
        <is>
          <t>Toplam ilerleme süreye göre ağırlıklıdır. Plan = durum tarihine kadar bitmesi gereken pay. Gecikmiş = bitiş tarihi geçti ve %100 değil.</t>
        </is>
      </c>
      <c r="N80" t="inlineStr">
        <is>
          <t>总体进度按任务工期加权。计划 = 截至状态日期应完成的比例。延误 = 已过结束日期且未达 100%。</t>
        </is>
      </c>
    </row>
    <row r="81">
      <c r="A81" t="inlineStr">
        <is>
          <t>g_title</t>
        </is>
      </c>
      <c r="B81">
        <f>INDEX($C81:$N81,1,$B$1)</f>
        <v/>
      </c>
      <c r="C81" t="inlineStr">
        <is>
          <t>GANTT CHART</t>
        </is>
      </c>
      <c r="D81" t="inlineStr">
        <is>
          <t>GANTT-DIAGRAMM</t>
        </is>
      </c>
      <c r="E81" t="inlineStr">
        <is>
          <t>نمودار گانت</t>
        </is>
      </c>
      <c r="F81" t="inlineStr">
        <is>
          <t>مخطط جانت</t>
        </is>
      </c>
      <c r="G81" t="inlineStr">
        <is>
          <t>DIAGRAMA DE GANTT</t>
        </is>
      </c>
      <c r="H81" t="inlineStr">
        <is>
          <t>DIAGRAMME DE GANTT</t>
        </is>
      </c>
      <c r="I81" t="inlineStr">
        <is>
          <t>DIAGRAMMA DI GANTT</t>
        </is>
      </c>
      <c r="J81" t="inlineStr">
        <is>
          <t>ガントチャート</t>
        </is>
      </c>
      <c r="K81" t="inlineStr">
        <is>
          <t>간트 차트</t>
        </is>
      </c>
      <c r="L81" t="inlineStr">
        <is>
          <t>GRAFIKU GANTT</t>
        </is>
      </c>
      <c r="M81" t="inlineStr">
        <is>
          <t>GANTT ŞEMASI</t>
        </is>
      </c>
      <c r="N81" t="inlineStr">
        <is>
          <t>甘特图</t>
        </is>
      </c>
    </row>
    <row r="82">
      <c r="A82" t="inlineStr">
        <is>
          <t>g_sub</t>
        </is>
      </c>
      <c r="B82">
        <f>INDEX($C82:$N82,1,$B$1)</f>
        <v/>
      </c>
      <c r="C82" t="inlineStr">
        <is>
          <t>26 weeks – done, open and late parts of every task</t>
        </is>
      </c>
      <c r="D82" t="inlineStr">
        <is>
          <t>26 Wochen – erledigte, offene und verspätete Teile jeder Aufgabe</t>
        </is>
      </c>
      <c r="E82" t="inlineStr">
        <is>
          <t>۲۶ هفته – بخش انجام‌شده، باز و عقب‌افتاده هر کار</t>
        </is>
      </c>
      <c r="F82" t="inlineStr">
        <is>
          <t>26 أسبوعًا – الأجزاء المنجزة والمفتوحة والمتأخرة لكل مهمة</t>
        </is>
      </c>
      <c r="G82" t="inlineStr">
        <is>
          <t>26 semanas: partes hechas, pendientes y atrasadas de cada tarea</t>
        </is>
      </c>
      <c r="H82" t="inlineStr">
        <is>
          <t>26 semaines – parties faites, ouvertes et en retard de chaque tâche</t>
        </is>
      </c>
      <c r="I82" t="inlineStr">
        <is>
          <t>26 settimane – parti fatte, aperte e in ritardo di ogni attività</t>
        </is>
      </c>
      <c r="J82" t="inlineStr">
        <is>
          <t>26週間 – 各タスクの完了・未完了・遅延部分</t>
        </is>
      </c>
      <c r="K82" t="inlineStr">
        <is>
          <t>26주 – 각 작업의 완료, 미완료, 지연 부분</t>
        </is>
      </c>
      <c r="L82" t="inlineStr">
        <is>
          <t>26 javë – pjesët e kryera, të hapura dhe të vonuara të çdo detyre</t>
        </is>
      </c>
      <c r="M82" t="inlineStr">
        <is>
          <t>26 hafta – her görevin tamamlanan, açık ve geciken kısımları</t>
        </is>
      </c>
      <c r="N82" t="inlineStr">
        <is>
          <t>26 周——每项任务的已完成、未完成和延误部分</t>
        </is>
      </c>
    </row>
    <row r="83">
      <c r="A83" t="inlineStr">
        <is>
          <t>g_start</t>
        </is>
      </c>
      <c r="B83">
        <f>INDEX($C83:$N83,1,$B$1)</f>
        <v/>
      </c>
      <c r="C83" t="inlineStr">
        <is>
          <t>CHART STARTS (WEEK OF)</t>
        </is>
      </c>
      <c r="D83" t="inlineStr">
        <is>
          <t>DIAGRAMM AB (WOCHE)</t>
        </is>
      </c>
      <c r="E83" t="inlineStr">
        <is>
          <t>شروع نمودار (هفته)</t>
        </is>
      </c>
      <c r="F83" t="inlineStr">
        <is>
          <t>بداية المخطط (أسبوع)</t>
        </is>
      </c>
      <c r="G83" t="inlineStr">
        <is>
          <t>INICIO DEL GRÁFICO (SEMANA)</t>
        </is>
      </c>
      <c r="H83" t="inlineStr">
        <is>
          <t>DÉBUT DU GRAPHIQUE (SEMAINE)</t>
        </is>
      </c>
      <c r="I83" t="inlineStr">
        <is>
          <t>INIZIO GRAFICO (SETTIMANA)</t>
        </is>
      </c>
      <c r="J83" t="inlineStr">
        <is>
          <t>表示開始（週）</t>
        </is>
      </c>
      <c r="K83" t="inlineStr">
        <is>
          <t>차트 시작(주)</t>
        </is>
      </c>
      <c r="L83" t="inlineStr">
        <is>
          <t>GRAFIKU NGA (JAVA)</t>
        </is>
      </c>
      <c r="M83" t="inlineStr">
        <is>
          <t>ŞEMA BAŞLANGICI (HAFTA)</t>
        </is>
      </c>
      <c r="N83" t="inlineStr">
        <is>
          <t>图表起始（周）</t>
        </is>
      </c>
    </row>
    <row r="84">
      <c r="A84" t="inlineStr">
        <is>
          <t>g_today</t>
        </is>
      </c>
      <c r="B84">
        <f>INDEX($C84:$N84,1,$B$1)</f>
        <v/>
      </c>
      <c r="C84" t="inlineStr">
        <is>
          <t>Status date</t>
        </is>
      </c>
      <c r="D84" t="inlineStr">
        <is>
          <t>Stichtag</t>
        </is>
      </c>
      <c r="E84" t="inlineStr">
        <is>
          <t>تاریخ وضعیت</t>
        </is>
      </c>
      <c r="F84" t="inlineStr">
        <is>
          <t>تاريخ الحالة</t>
        </is>
      </c>
      <c r="G84" t="inlineStr">
        <is>
          <t>Fecha de estado</t>
        </is>
      </c>
      <c r="H84" t="inlineStr">
        <is>
          <t>Date d’état</t>
        </is>
      </c>
      <c r="I84" t="inlineStr">
        <is>
          <t>Data di stato</t>
        </is>
      </c>
      <c r="J84" t="inlineStr">
        <is>
          <t>基準日</t>
        </is>
      </c>
      <c r="K84" t="inlineStr">
        <is>
          <t>기준일</t>
        </is>
      </c>
      <c r="L84" t="inlineStr">
        <is>
          <t>Data e statusit</t>
        </is>
      </c>
      <c r="M84" t="inlineStr">
        <is>
          <t>Durum tarihi</t>
        </is>
      </c>
      <c r="N84" t="inlineStr">
        <is>
          <t>状态日期</t>
        </is>
      </c>
    </row>
    <row r="85">
      <c r="A85" t="inlineStr">
        <is>
          <t>g_done</t>
        </is>
      </c>
      <c r="B85">
        <f>INDEX($C85:$N85,1,$B$1)</f>
        <v/>
      </c>
      <c r="C85" t="inlineStr">
        <is>
          <t>Done</t>
        </is>
      </c>
      <c r="D85" t="inlineStr">
        <is>
          <t>Erledigt</t>
        </is>
      </c>
      <c r="E85" t="inlineStr">
        <is>
          <t>انجام‌شده</t>
        </is>
      </c>
      <c r="F85" t="inlineStr">
        <is>
          <t>منجز</t>
        </is>
      </c>
      <c r="G85" t="inlineStr">
        <is>
          <t>Hecho</t>
        </is>
      </c>
      <c r="H85" t="inlineStr">
        <is>
          <t>Fait</t>
        </is>
      </c>
      <c r="I85" t="inlineStr">
        <is>
          <t>Fatto</t>
        </is>
      </c>
      <c r="J85" t="inlineStr">
        <is>
          <t>完了</t>
        </is>
      </c>
      <c r="K85" t="inlineStr">
        <is>
          <t>완료</t>
        </is>
      </c>
      <c r="L85" t="inlineStr">
        <is>
          <t>Kryer</t>
        </is>
      </c>
      <c r="M85" t="inlineStr">
        <is>
          <t>Tamamlanan</t>
        </is>
      </c>
      <c r="N85" t="inlineStr">
        <is>
          <t>已完成</t>
        </is>
      </c>
    </row>
    <row r="86">
      <c r="A86" t="inlineStr">
        <is>
          <t>g_open</t>
        </is>
      </c>
      <c r="B86">
        <f>INDEX($C86:$N86,1,$B$1)</f>
        <v/>
      </c>
      <c r="C86" t="inlineStr">
        <is>
          <t>Open</t>
        </is>
      </c>
      <c r="D86" t="inlineStr">
        <is>
          <t>Offen</t>
        </is>
      </c>
      <c r="E86" t="inlineStr">
        <is>
          <t>باز</t>
        </is>
      </c>
      <c r="F86" t="inlineStr">
        <is>
          <t>مفتوح</t>
        </is>
      </c>
      <c r="G86" t="inlineStr">
        <is>
          <t>Pendiente</t>
        </is>
      </c>
      <c r="H86" t="inlineStr">
        <is>
          <t>Ouvert</t>
        </is>
      </c>
      <c r="I86" t="inlineStr">
        <is>
          <t>Aperto</t>
        </is>
      </c>
      <c r="J86" t="inlineStr">
        <is>
          <t>未完了</t>
        </is>
      </c>
      <c r="K86" t="inlineStr">
        <is>
          <t>미완료</t>
        </is>
      </c>
      <c r="L86" t="inlineStr">
        <is>
          <t>E hapur</t>
        </is>
      </c>
      <c r="M86" t="inlineStr">
        <is>
          <t>Açık</t>
        </is>
      </c>
      <c r="N86" t="inlineStr">
        <is>
          <t>未完成</t>
        </is>
      </c>
    </row>
    <row r="87">
      <c r="A87" t="inlineStr">
        <is>
          <t>g_late</t>
        </is>
      </c>
      <c r="B87">
        <f>INDEX($C87:$N87,1,$B$1)</f>
        <v/>
      </c>
      <c r="C87" t="inlineStr">
        <is>
          <t>Late</t>
        </is>
      </c>
      <c r="D87" t="inlineStr">
        <is>
          <t>Verspätet</t>
        </is>
      </c>
      <c r="E87" t="inlineStr">
        <is>
          <t>عقب‌افتاده</t>
        </is>
      </c>
      <c r="F87" t="inlineStr">
        <is>
          <t>متأخر</t>
        </is>
      </c>
      <c r="G87" t="inlineStr">
        <is>
          <t>Atrasado</t>
        </is>
      </c>
      <c r="H87" t="inlineStr">
        <is>
          <t>En retard</t>
        </is>
      </c>
      <c r="I87" t="inlineStr">
        <is>
          <t>In ritardo</t>
        </is>
      </c>
      <c r="J87" t="inlineStr">
        <is>
          <t>遅延</t>
        </is>
      </c>
      <c r="K87" t="inlineStr">
        <is>
          <t>지연</t>
        </is>
      </c>
      <c r="L87" t="inlineStr">
        <is>
          <t>Vonë</t>
        </is>
      </c>
      <c r="M87" t="inlineStr">
        <is>
          <t>Gecikmiş</t>
        </is>
      </c>
      <c r="N87" t="inlineStr">
        <is>
          <t>延误</t>
        </is>
      </c>
    </row>
    <row r="88">
      <c r="A88" t="inlineStr">
        <is>
          <t>g_note</t>
        </is>
      </c>
      <c r="B88">
        <f>INDEX($C88:$N88,1,$B$1)</f>
        <v/>
      </c>
      <c r="C88" t="inlineStr">
        <is>
          <t>Change the start week in the light green field to scroll the chart. Shows the first 60 tasks.</t>
        </is>
      </c>
      <c r="D88" t="inlineStr">
        <is>
          <t>Startwoche im hellgrünen Feld ändern, um das Diagramm zu verschieben. Zeigt die ersten 60 Aufgaben.</t>
        </is>
      </c>
      <c r="E88" t="inlineStr">
        <is>
          <t>برای جابه‌جایی نمودار، هفته شروع را در خانه سبز روشن تغییر دهید. ۶۰ وظیفه اول نمایش داده می‌شود.</t>
        </is>
      </c>
      <c r="F88" t="inlineStr">
        <is>
          <t>غيّر أسبوع البداية في الحقل الأخضر الفاتح لتحريك المخطط. يعرض أول 60 مهمة.</t>
        </is>
      </c>
      <c r="G88" t="inlineStr">
        <is>
          <t>Cambia la semana inicial en el campo verde claro para desplazar el gráfico. Muestra las primeras 60 tareas.</t>
        </is>
      </c>
      <c r="H88" t="inlineStr">
        <is>
          <t>Changez la semaine de départ dans le champ vert clair pour faire défiler. Affiche les 60 premières tâches.</t>
        </is>
      </c>
      <c r="I88" t="inlineStr">
        <is>
          <t>Cambia la settimana iniziale nel campo verde chiaro per scorrere il grafico. Mostra le prime 60 attività.</t>
        </is>
      </c>
      <c r="J88" t="inlineStr">
        <is>
          <t>薄い緑の欄で開始週を変えると表示がスクロールします。最初の60タスクを表示。</t>
        </is>
      </c>
      <c r="K88" t="inlineStr">
        <is>
          <t>연한 초록 칸에서 시작 주를 바꾸면 차트가 이동합니다. 처음 60개 작업을 표시합니다.</t>
        </is>
      </c>
      <c r="L88" t="inlineStr">
        <is>
          <t>Ndryshoni javën e fillimit te fusha jeshile për të lëvizur grafikun. Shfaq 60 detyrat e para.</t>
        </is>
      </c>
      <c r="M88" t="inlineStr">
        <is>
          <t>Şemayı kaydırmak için açık yeşil alandaki başlangıç haftasını değiştirin. İlk 60 görevi gösterir.</t>
        </is>
      </c>
      <c r="N88" t="inlineStr">
        <is>
          <t>在浅绿色字段中更改起始周即可滚动图表。显示前 60 个任务。</t>
        </is>
      </c>
    </row>
    <row r="89">
      <c r="A89" t="inlineStr">
        <is>
          <t>tk_title</t>
        </is>
      </c>
      <c r="B89">
        <f>INDEX($C89:$N89,1,$B$1)</f>
        <v/>
      </c>
      <c r="C89" t="inlineStr">
        <is>
          <t>TASKS</t>
        </is>
      </c>
      <c r="D89" t="inlineStr">
        <is>
          <t>AUFGABEN</t>
        </is>
      </c>
      <c r="E89" t="inlineStr">
        <is>
          <t>وظایف</t>
        </is>
      </c>
      <c r="F89" t="inlineStr">
        <is>
          <t>المهام</t>
        </is>
      </c>
      <c r="G89" t="inlineStr">
        <is>
          <t>TAREAS</t>
        </is>
      </c>
      <c r="H89" t="inlineStr">
        <is>
          <t>TÂCHES</t>
        </is>
      </c>
      <c r="I89" t="inlineStr">
        <is>
          <t>ATTIVITÀ</t>
        </is>
      </c>
      <c r="J89" t="inlineStr">
        <is>
          <t>タスク</t>
        </is>
      </c>
      <c r="K89" t="inlineStr">
        <is>
          <t>작업</t>
        </is>
      </c>
      <c r="L89" t="inlineStr">
        <is>
          <t>DETYRAT</t>
        </is>
      </c>
      <c r="M89" t="inlineStr">
        <is>
          <t>GÖREVLER</t>
        </is>
      </c>
      <c r="N89" t="inlineStr">
        <is>
          <t>任务</t>
        </is>
      </c>
    </row>
    <row r="90">
      <c r="A90" t="inlineStr">
        <is>
          <t>tk_hint</t>
        </is>
      </c>
      <c r="B90">
        <f>INDEX($C90:$N90,1,$B$1)</f>
        <v/>
      </c>
      <c r="C90" t="inlineStr">
        <is>
          <t>One row per task (up to 200). Progress 0–100 %. Phase from the list in Settings. Duration, status and the Gantt chart update automatically.</t>
        </is>
      </c>
      <c r="D90" t="inlineStr">
        <is>
          <t>Eine Zeile pro Aufgabe (bis 200). Fortschritt 0–100 %. Phase aus der Liste in den Einstellungen. Dauer, Status und Gantt aktualisieren sich automatisch.</t>
        </is>
      </c>
      <c r="E90" t="inlineStr">
        <is>
          <t>برای هر وظیفه یک ردیف (تا ۲۰۰). پیشرفت ۰ تا ۱۰۰٪. فاز از فهرست تنظیمات. مدت، وضعیت و نمودار گانت خودکار به‌روز می‌شوند.</t>
        </is>
      </c>
      <c r="F90" t="inlineStr">
        <is>
          <t>سطر لكل مهمة (حتى 200). التقدم 0–100 %. المرحلة من قائمة الإعدادات. تتحدث المدة والحالة ومخطط جانت تلقائيًا.</t>
        </is>
      </c>
      <c r="G90" t="inlineStr">
        <is>
          <t>Una fila por tarea (hasta 200). Avance 0–100 %. Fase de la lista de Ajustes. Duración, estado y Gantt se actualizan solos.</t>
        </is>
      </c>
      <c r="H90" t="inlineStr">
        <is>
          <t>Une ligne par tâche (jusqu’à 200). Avancement 0–100 %. Phase depuis la liste des Paramètres. Durée, statut et Gantt se mettent à jour.</t>
        </is>
      </c>
      <c r="I90" t="inlineStr">
        <is>
          <t>Una riga per attività (fino a 200). Avanzamento 0–100 %. Fase dall’elenco in Impostazioni. Durata, stato e Gantt si aggiornano da soli.</t>
        </is>
      </c>
      <c r="J90" t="inlineStr">
        <is>
          <t>1タスク1行（最大200）。進捗 0〜100％。フェーズは設定のリストから。期間・状況・ガントは自動更新。</t>
        </is>
      </c>
      <c r="K90" t="inlineStr">
        <is>
          <t>작업 1건당 1행(최대 200). 진행률 0–100%. 단계는 설정 목록에서 선택. 기간, 상태, 간트는 자동 갱신.</t>
        </is>
      </c>
      <c r="L90" t="inlineStr">
        <is>
          <t>Një rresht për detyrë (deri në 200). Përparimi 0–100 %. Faza nga lista te Cilësimet. Kohëzgjatja, statusi dhe Gantt përditësohen vetë.</t>
        </is>
      </c>
      <c r="M90" t="inlineStr">
        <is>
          <t>Görev başına bir satır (200’e kadar). İlerleme %0–100. Aşama Ayarlar’daki listeden. Süre, durum ve Gantt otomatik güncellenir.</t>
        </is>
      </c>
      <c r="N90" t="inlineStr">
        <is>
          <t>每个任务一行（最多 200 个）。进度 0–100%。阶段从设置中的列表选择。工期、状态和甘特图自动更新。</t>
        </is>
      </c>
    </row>
    <row r="91">
      <c r="A91" t="inlineStr">
        <is>
          <t>h_id</t>
        </is>
      </c>
      <c r="B91">
        <f>INDEX($C91:$N91,1,$B$1)</f>
        <v/>
      </c>
      <c r="C91" t="inlineStr">
        <is>
          <t>ID</t>
        </is>
      </c>
      <c r="D91" t="inlineStr">
        <is>
          <t>ID</t>
        </is>
      </c>
      <c r="E91" t="inlineStr">
        <is>
          <t>شناسه</t>
        </is>
      </c>
      <c r="F91" t="inlineStr">
        <is>
          <t>المعرّف</t>
        </is>
      </c>
      <c r="G91" t="inlineStr">
        <is>
          <t>ID</t>
        </is>
      </c>
      <c r="H91" t="inlineStr">
        <is>
          <t>ID</t>
        </is>
      </c>
      <c r="I91" t="inlineStr">
        <is>
          <t>ID</t>
        </is>
      </c>
      <c r="J91" t="inlineStr">
        <is>
          <t>ID</t>
        </is>
      </c>
      <c r="K91" t="inlineStr">
        <is>
          <t>ID</t>
        </is>
      </c>
      <c r="L91" t="inlineStr">
        <is>
          <t>ID</t>
        </is>
      </c>
      <c r="M91" t="inlineStr">
        <is>
          <t>No</t>
        </is>
      </c>
      <c r="N91" t="inlineStr">
        <is>
          <t>编号</t>
        </is>
      </c>
    </row>
    <row r="92">
      <c r="A92" t="inlineStr">
        <is>
          <t>h_phase</t>
        </is>
      </c>
      <c r="B92">
        <f>INDEX($C92:$N92,1,$B$1)</f>
        <v/>
      </c>
      <c r="C92" t="inlineStr">
        <is>
          <t>Phase</t>
        </is>
      </c>
      <c r="D92" t="inlineStr">
        <is>
          <t>Phase</t>
        </is>
      </c>
      <c r="E92" t="inlineStr">
        <is>
          <t>فاز</t>
        </is>
      </c>
      <c r="F92" t="inlineStr">
        <is>
          <t>المرحلة</t>
        </is>
      </c>
      <c r="G92" t="inlineStr">
        <is>
          <t>Fase</t>
        </is>
      </c>
      <c r="H92" t="inlineStr">
        <is>
          <t>Phase</t>
        </is>
      </c>
      <c r="I92" t="inlineStr">
        <is>
          <t>Fase</t>
        </is>
      </c>
      <c r="J92" t="inlineStr">
        <is>
          <t>フェーズ</t>
        </is>
      </c>
      <c r="K92" t="inlineStr">
        <is>
          <t>단계</t>
        </is>
      </c>
      <c r="L92" t="inlineStr">
        <is>
          <t>Faza</t>
        </is>
      </c>
      <c r="M92" t="inlineStr">
        <is>
          <t>Aşama</t>
        </is>
      </c>
      <c r="N92" t="inlineStr">
        <is>
          <t>阶段</t>
        </is>
      </c>
    </row>
    <row r="93">
      <c r="A93" t="inlineStr">
        <is>
          <t>h_task</t>
        </is>
      </c>
      <c r="B93">
        <f>INDEX($C93:$N93,1,$B$1)</f>
        <v/>
      </c>
      <c r="C93" t="inlineStr">
        <is>
          <t>Task</t>
        </is>
      </c>
      <c r="D93" t="inlineStr">
        <is>
          <t>Aufgabe</t>
        </is>
      </c>
      <c r="E93" t="inlineStr">
        <is>
          <t>وظیفه</t>
        </is>
      </c>
      <c r="F93" t="inlineStr">
        <is>
          <t>المهمة</t>
        </is>
      </c>
      <c r="G93" t="inlineStr">
        <is>
          <t>Tarea</t>
        </is>
      </c>
      <c r="H93" t="inlineStr">
        <is>
          <t>Tâche</t>
        </is>
      </c>
      <c r="I93" t="inlineStr">
        <is>
          <t>Attività</t>
        </is>
      </c>
      <c r="J93" t="inlineStr">
        <is>
          <t>タスク</t>
        </is>
      </c>
      <c r="K93" t="inlineStr">
        <is>
          <t>작업</t>
        </is>
      </c>
      <c r="L93" t="inlineStr">
        <is>
          <t>Detyra</t>
        </is>
      </c>
      <c r="M93" t="inlineStr">
        <is>
          <t>Görev</t>
        </is>
      </c>
      <c r="N93" t="inlineStr">
        <is>
          <t>任务</t>
        </is>
      </c>
    </row>
    <row r="94">
      <c r="A94" t="inlineStr">
        <is>
          <t>h_owner</t>
        </is>
      </c>
      <c r="B94">
        <f>INDEX($C94:$N94,1,$B$1)</f>
        <v/>
      </c>
      <c r="C94" t="inlineStr">
        <is>
          <t>Owner</t>
        </is>
      </c>
      <c r="D94" t="inlineStr">
        <is>
          <t>Verantwortlich</t>
        </is>
      </c>
      <c r="E94" t="inlineStr">
        <is>
          <t>مسئول</t>
        </is>
      </c>
      <c r="F94" t="inlineStr">
        <is>
          <t>المسؤول</t>
        </is>
      </c>
      <c r="G94" t="inlineStr">
        <is>
          <t>Responsable</t>
        </is>
      </c>
      <c r="H94" t="inlineStr">
        <is>
          <t>Responsable</t>
        </is>
      </c>
      <c r="I94" t="inlineStr">
        <is>
          <t>Responsabile</t>
        </is>
      </c>
      <c r="J94" t="inlineStr">
        <is>
          <t>担当者</t>
        </is>
      </c>
      <c r="K94" t="inlineStr">
        <is>
          <t>담당자</t>
        </is>
      </c>
      <c r="L94" t="inlineStr">
        <is>
          <t>Përgjegjësi</t>
        </is>
      </c>
      <c r="M94" t="inlineStr">
        <is>
          <t>Sorumlu</t>
        </is>
      </c>
      <c r="N94" t="inlineStr">
        <is>
          <t>负责人</t>
        </is>
      </c>
    </row>
    <row r="95">
      <c r="A95" t="inlineStr">
        <is>
          <t>h_start</t>
        </is>
      </c>
      <c r="B95">
        <f>INDEX($C95:$N95,1,$B$1)</f>
        <v/>
      </c>
      <c r="C95" t="inlineStr">
        <is>
          <t>Start</t>
        </is>
      </c>
      <c r="D95" t="inlineStr">
        <is>
          <t>Start</t>
        </is>
      </c>
      <c r="E95" t="inlineStr">
        <is>
          <t>شروع</t>
        </is>
      </c>
      <c r="F95" t="inlineStr">
        <is>
          <t>البداية</t>
        </is>
      </c>
      <c r="G95" t="inlineStr">
        <is>
          <t>Inicio</t>
        </is>
      </c>
      <c r="H95" t="inlineStr">
        <is>
          <t>Début</t>
        </is>
      </c>
      <c r="I95" t="inlineStr">
        <is>
          <t>Inizio</t>
        </is>
      </c>
      <c r="J95" t="inlineStr">
        <is>
          <t>開始</t>
        </is>
      </c>
      <c r="K95" t="inlineStr">
        <is>
          <t>시작</t>
        </is>
      </c>
      <c r="L95" t="inlineStr">
        <is>
          <t>Fillimi</t>
        </is>
      </c>
      <c r="M95" t="inlineStr">
        <is>
          <t>Başlangıç</t>
        </is>
      </c>
      <c r="N95" t="inlineStr">
        <is>
          <t>开始</t>
        </is>
      </c>
    </row>
    <row r="96">
      <c r="A96" t="inlineStr">
        <is>
          <t>h_end</t>
        </is>
      </c>
      <c r="B96">
        <f>INDEX($C96:$N96,1,$B$1)</f>
        <v/>
      </c>
      <c r="C96" t="inlineStr">
        <is>
          <t>End</t>
        </is>
      </c>
      <c r="D96" t="inlineStr">
        <is>
          <t>Ende</t>
        </is>
      </c>
      <c r="E96" t="inlineStr">
        <is>
          <t>پایان</t>
        </is>
      </c>
      <c r="F96" t="inlineStr">
        <is>
          <t>النهاية</t>
        </is>
      </c>
      <c r="G96" t="inlineStr">
        <is>
          <t>Fin</t>
        </is>
      </c>
      <c r="H96" t="inlineStr">
        <is>
          <t>Fin</t>
        </is>
      </c>
      <c r="I96" t="inlineStr">
        <is>
          <t>Fine</t>
        </is>
      </c>
      <c r="J96" t="inlineStr">
        <is>
          <t>終了</t>
        </is>
      </c>
      <c r="K96" t="inlineStr">
        <is>
          <t>종료</t>
        </is>
      </c>
      <c r="L96" t="inlineStr">
        <is>
          <t>Mbarimi</t>
        </is>
      </c>
      <c r="M96" t="inlineStr">
        <is>
          <t>Bitiş</t>
        </is>
      </c>
      <c r="N96" t="inlineStr">
        <is>
          <t>结束</t>
        </is>
      </c>
    </row>
    <row r="97">
      <c r="A97" t="inlineStr">
        <is>
          <t>h_prog</t>
        </is>
      </c>
      <c r="B97">
        <f>INDEX($C97:$N97,1,$B$1)</f>
        <v/>
      </c>
      <c r="C97" t="inlineStr">
        <is>
          <t>Progress</t>
        </is>
      </c>
      <c r="D97" t="inlineStr">
        <is>
          <t>Fortschritt</t>
        </is>
      </c>
      <c r="E97" t="inlineStr">
        <is>
          <t>پیشرفت</t>
        </is>
      </c>
      <c r="F97" t="inlineStr">
        <is>
          <t>التقدم</t>
        </is>
      </c>
      <c r="G97" t="inlineStr">
        <is>
          <t>Avance</t>
        </is>
      </c>
      <c r="H97" t="inlineStr">
        <is>
          <t>Avancement</t>
        </is>
      </c>
      <c r="I97" t="inlineStr">
        <is>
          <t>Avanzamento</t>
        </is>
      </c>
      <c r="J97" t="inlineStr">
        <is>
          <t>進捗</t>
        </is>
      </c>
      <c r="K97" t="inlineStr">
        <is>
          <t>진행률</t>
        </is>
      </c>
      <c r="L97" t="inlineStr">
        <is>
          <t>Përparimi</t>
        </is>
      </c>
      <c r="M97" t="inlineStr">
        <is>
          <t>İlerleme</t>
        </is>
      </c>
      <c r="N97" t="inlineStr">
        <is>
          <t>进度</t>
        </is>
      </c>
    </row>
    <row r="98">
      <c r="A98" t="inlineStr">
        <is>
          <t>h_bud</t>
        </is>
      </c>
      <c r="B98">
        <f>INDEX($C98:$N98,1,$B$1)</f>
        <v/>
      </c>
      <c r="C98" t="inlineStr">
        <is>
          <t>Budget</t>
        </is>
      </c>
      <c r="D98" t="inlineStr">
        <is>
          <t>Budget</t>
        </is>
      </c>
      <c r="E98" t="inlineStr">
        <is>
          <t>بودجه</t>
        </is>
      </c>
      <c r="F98" t="inlineStr">
        <is>
          <t>الميزانية</t>
        </is>
      </c>
      <c r="G98" t="inlineStr">
        <is>
          <t>Presupuesto</t>
        </is>
      </c>
      <c r="H98" t="inlineStr">
        <is>
          <t>Budget</t>
        </is>
      </c>
      <c r="I98" t="inlineStr">
        <is>
          <t>Budget</t>
        </is>
      </c>
      <c r="J98" t="inlineStr">
        <is>
          <t>予算</t>
        </is>
      </c>
      <c r="K98" t="inlineStr">
        <is>
          <t>예산</t>
        </is>
      </c>
      <c r="L98" t="inlineStr">
        <is>
          <t>Buxheti</t>
        </is>
      </c>
      <c r="M98" t="inlineStr">
        <is>
          <t>Bütçe</t>
        </is>
      </c>
      <c r="N98" t="inlineStr">
        <is>
          <t>预算</t>
        </is>
      </c>
    </row>
    <row r="99">
      <c r="A99" t="inlineStr">
        <is>
          <t>h_act</t>
        </is>
      </c>
      <c r="B99">
        <f>INDEX($C99:$N99,1,$B$1)</f>
        <v/>
      </c>
      <c r="C99" t="inlineStr">
        <is>
          <t>Actual cost</t>
        </is>
      </c>
      <c r="D99" t="inlineStr">
        <is>
          <t>Ist-Kosten</t>
        </is>
      </c>
      <c r="E99" t="inlineStr">
        <is>
          <t>هزینه واقعی</t>
        </is>
      </c>
      <c r="F99" t="inlineStr">
        <is>
          <t>التكلفة الفعلية</t>
        </is>
      </c>
      <c r="G99" t="inlineStr">
        <is>
          <t>Coste real</t>
        </is>
      </c>
      <c r="H99" t="inlineStr">
        <is>
          <t>Coût réel</t>
        </is>
      </c>
      <c r="I99" t="inlineStr">
        <is>
          <t>Costo effettivo</t>
        </is>
      </c>
      <c r="J99" t="inlineStr">
        <is>
          <t>実績コスト</t>
        </is>
      </c>
      <c r="K99" t="inlineStr">
        <is>
          <t>실제 비용</t>
        </is>
      </c>
      <c r="L99" t="inlineStr">
        <is>
          <t>Kostoja reale</t>
        </is>
      </c>
      <c r="M99" t="inlineStr">
        <is>
          <t>Gerçek maliyet</t>
        </is>
      </c>
      <c r="N99" t="inlineStr">
        <is>
          <t>实际成本</t>
        </is>
      </c>
    </row>
    <row r="100">
      <c r="A100" t="inlineStr">
        <is>
          <t>h_dur</t>
        </is>
      </c>
      <c r="B100">
        <f>INDEX($C100:$N100,1,$B$1)</f>
        <v/>
      </c>
      <c r="C100" t="inlineStr">
        <is>
          <t>Days</t>
        </is>
      </c>
      <c r="D100" t="inlineStr">
        <is>
          <t>Tage</t>
        </is>
      </c>
      <c r="E100" t="inlineStr">
        <is>
          <t>روز</t>
        </is>
      </c>
      <c r="F100" t="inlineStr">
        <is>
          <t>الأيام</t>
        </is>
      </c>
      <c r="G100" t="inlineStr">
        <is>
          <t>Días</t>
        </is>
      </c>
      <c r="H100" t="inlineStr">
        <is>
          <t>Jours</t>
        </is>
      </c>
      <c r="I100" t="inlineStr">
        <is>
          <t>Giorni</t>
        </is>
      </c>
      <c r="J100" t="inlineStr">
        <is>
          <t>日数</t>
        </is>
      </c>
      <c r="K100" t="inlineStr">
        <is>
          <t>일수</t>
        </is>
      </c>
      <c r="L100" t="inlineStr">
        <is>
          <t>Ditë</t>
        </is>
      </c>
      <c r="M100" t="inlineStr">
        <is>
          <t>Gün</t>
        </is>
      </c>
      <c r="N100" t="inlineStr">
        <is>
          <t>天数</t>
        </is>
      </c>
    </row>
    <row r="101">
      <c r="A101" t="inlineStr">
        <is>
          <t>h_status</t>
        </is>
      </c>
      <c r="B101">
        <f>INDEX($C101:$N101,1,$B$1)</f>
        <v/>
      </c>
      <c r="C101" t="inlineStr">
        <is>
          <t>Status</t>
        </is>
      </c>
      <c r="D101" t="inlineStr">
        <is>
          <t>Status</t>
        </is>
      </c>
      <c r="E101" t="inlineStr">
        <is>
          <t>وضعیت</t>
        </is>
      </c>
      <c r="F101" t="inlineStr">
        <is>
          <t>الحالة</t>
        </is>
      </c>
      <c r="G101" t="inlineStr">
        <is>
          <t>Estado</t>
        </is>
      </c>
      <c r="H101" t="inlineStr">
        <is>
          <t>Statut</t>
        </is>
      </c>
      <c r="I101" t="inlineStr">
        <is>
          <t>Stato</t>
        </is>
      </c>
      <c r="J101" t="inlineStr">
        <is>
          <t>状況</t>
        </is>
      </c>
      <c r="K101" t="inlineStr">
        <is>
          <t>상태</t>
        </is>
      </c>
      <c r="L101" t="inlineStr">
        <is>
          <t>Statusi</t>
        </is>
      </c>
      <c r="M101" t="inlineStr">
        <is>
          <t>Durum</t>
        </is>
      </c>
      <c r="N101" t="inlineStr">
        <is>
          <t>状态</t>
        </is>
      </c>
    </row>
    <row r="102">
      <c r="A102" t="inlineStr">
        <is>
          <t>h_dep</t>
        </is>
      </c>
      <c r="B102">
        <f>INDEX($C102:$N102,1,$B$1)</f>
        <v/>
      </c>
      <c r="C102" t="inlineStr">
        <is>
          <t>After ID</t>
        </is>
      </c>
      <c r="D102" t="inlineStr">
        <is>
          <t>Nach ID</t>
        </is>
      </c>
      <c r="E102" t="inlineStr">
        <is>
          <t>بعد از شناسه</t>
        </is>
      </c>
      <c r="F102" t="inlineStr">
        <is>
          <t>بعد المعرّف</t>
        </is>
      </c>
      <c r="G102" t="inlineStr">
        <is>
          <t>Tras ID</t>
        </is>
      </c>
      <c r="H102" t="inlineStr">
        <is>
          <t>Après ID</t>
        </is>
      </c>
      <c r="I102" t="inlineStr">
        <is>
          <t>Dopo ID</t>
        </is>
      </c>
      <c r="J102" t="inlineStr">
        <is>
          <t>先行ID</t>
        </is>
      </c>
      <c r="K102" t="inlineStr">
        <is>
          <t>선행 ID</t>
        </is>
      </c>
      <c r="L102" t="inlineStr">
        <is>
          <t>Pas ID</t>
        </is>
      </c>
      <c r="M102" t="inlineStr">
        <is>
          <t>Önceki No</t>
        </is>
      </c>
      <c r="N102" t="inlineStr">
        <is>
          <t>前置编号</t>
        </is>
      </c>
    </row>
  </sheetData>
  <sheetProtection selectLockedCells="0" selectUnlockedCells="0" sheet="1" objects="0" insertRows="1" insertHyperlinks="1" autoFilter="1" scenarios="0" formatColumns="0" deleteColumns="1" insertColumns="1" pivotTables="1" deleteRows="1" formatCells="1" formatRows="0" sort="1" password="E778"/>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sheetData>
    <row r="1">
      <c r="A1" t="inlineStr">
        <is>
          <t>CALCULATION ENGINE – DO NOT EDIT</t>
        </is>
      </c>
    </row>
    <row r="2">
      <c r="A2" t="inlineStr">
        <is>
          <t>asof</t>
        </is>
      </c>
      <c r="B2">
        <f>IF(N(Settings!$D$12)=0,TODAY(),Settings!$D$12)</f>
        <v/>
      </c>
    </row>
    <row r="3">
      <c r="A3" t="inlineStr">
        <is>
          <t>g0</t>
        </is>
      </c>
      <c r="B3">
        <f>IF(N(Gantt!$E$6)=0,B2,Gantt!$E$6)-WEEKDAY(IF(N(Gantt!$E$6)=0,B2,Gantt!$E$6),2)+1</f>
        <v/>
      </c>
    </row>
    <row r="4">
      <c r="A4" t="inlineStr">
        <is>
          <t>dur</t>
        </is>
      </c>
      <c r="B4">
        <f>SUM(Tasks!$K$8:$K$207)</f>
        <v/>
      </c>
    </row>
    <row r="5">
      <c r="A5" t="inlineStr">
        <is>
          <t>act</t>
        </is>
      </c>
      <c r="B5">
        <f>IF(B4=0,0,SUM(Tasks!$O$8:$O$207)/B4)</f>
        <v/>
      </c>
    </row>
    <row r="6">
      <c r="A6" t="inlineStr">
        <is>
          <t>plan</t>
        </is>
      </c>
      <c r="B6">
        <f>IF(B4=0,0,SUM(Tasks!$P$8:$P$207)/B4)</f>
        <v/>
      </c>
    </row>
    <row r="7">
      <c r="A7" t="inlineStr">
        <is>
          <t>end</t>
        </is>
      </c>
      <c r="B7">
        <f>MAX(Tasks!$F$8:$F$207)</f>
        <v/>
      </c>
    </row>
    <row r="8">
      <c r="A8" t="inlineStr">
        <is>
          <t>start</t>
        </is>
      </c>
      <c r="B8">
        <f>MIN(Tasks!$E$8:$E$207)</f>
        <v/>
      </c>
    </row>
    <row r="19">
      <c r="A19" t="inlineStr">
        <is>
          <t>phase</t>
        </is>
      </c>
      <c r="B19" t="inlineStr">
        <is>
          <t>lbl</t>
        </is>
      </c>
      <c r="C19" t="inlineStr">
        <is>
          <t>budget</t>
        </is>
      </c>
      <c r="D19" t="inlineStr">
        <is>
          <t>actual</t>
        </is>
      </c>
      <c r="E19" t="inlineStr">
        <is>
          <t>act%</t>
        </is>
      </c>
      <c r="F19" t="inlineStr">
        <is>
          <t>plan%</t>
        </is>
      </c>
      <c r="G19" t="inlineStr">
        <is>
          <t>over</t>
        </is>
      </c>
      <c r="H19" t="inlineStr">
        <is>
          <t>cAct</t>
        </is>
      </c>
      <c r="I19" t="inlineStr">
        <is>
          <t>cPlan</t>
        </is>
      </c>
      <c r="J19" t="inlineStr">
        <is>
          <t>cBud</t>
        </is>
      </c>
      <c r="K19" t="inlineStr">
        <is>
          <t>cCost</t>
        </is>
      </c>
    </row>
    <row r="20">
      <c r="A20">
        <f>Settings!$D$14&amp;""</f>
        <v/>
      </c>
      <c r="B20">
        <f>IF(A20="", " ",A20)</f>
        <v/>
      </c>
      <c r="C20">
        <f>SUMIF(Tasks!$Q$8:$Q$207,1,Tasks!$H$8:$H$207)</f>
        <v/>
      </c>
      <c r="D20">
        <f>SUMIF(Tasks!$Q$8:$Q$207,1,Tasks!$I$8:$I$207)</f>
        <v/>
      </c>
      <c r="E20">
        <f>IF(SUMIF(Tasks!$Q$8:$Q$207,1,Tasks!$K$8:$K$207)=0,0,SUMIF(Tasks!$Q$8:$Q$207,1,Tasks!$O$8:$O$207)/SUMIF(Tasks!$Q$8:$Q$207,1,Tasks!$K$8:$K$207))</f>
        <v/>
      </c>
      <c r="F20">
        <f>IF(SUMIF(Tasks!$Q$8:$Q$207,1,Tasks!$K$8:$K$207)=0,0,SUMIF(Tasks!$Q$8:$Q$207,1,Tasks!$P$8:$P$207)/SUMIF(Tasks!$Q$8:$Q$207,1,Tasks!$K$8:$K$207))</f>
        <v/>
      </c>
      <c r="G20">
        <f>IF(A20="",-1E+99,D20-C20)</f>
        <v/>
      </c>
      <c r="H20">
        <f>IF(A20="",NA(),E20)</f>
        <v/>
      </c>
      <c r="I20">
        <f>IF(A20="",NA(),F20)</f>
        <v/>
      </c>
      <c r="J20">
        <f>IF(A20="",NA(),C20)</f>
        <v/>
      </c>
      <c r="K20">
        <f>IF(A20="",NA(),D20)</f>
        <v/>
      </c>
    </row>
    <row r="21">
      <c r="A21">
        <f>Settings!$D$15&amp;""</f>
        <v/>
      </c>
      <c r="B21">
        <f>IF(A21="", " ",A21)</f>
        <v/>
      </c>
      <c r="C21">
        <f>SUMIF(Tasks!$Q$8:$Q$207,2,Tasks!$H$8:$H$207)</f>
        <v/>
      </c>
      <c r="D21">
        <f>SUMIF(Tasks!$Q$8:$Q$207,2,Tasks!$I$8:$I$207)</f>
        <v/>
      </c>
      <c r="E21">
        <f>IF(SUMIF(Tasks!$Q$8:$Q$207,2,Tasks!$K$8:$K$207)=0,0,SUMIF(Tasks!$Q$8:$Q$207,2,Tasks!$O$8:$O$207)/SUMIF(Tasks!$Q$8:$Q$207,2,Tasks!$K$8:$K$207))</f>
        <v/>
      </c>
      <c r="F21">
        <f>IF(SUMIF(Tasks!$Q$8:$Q$207,2,Tasks!$K$8:$K$207)=0,0,SUMIF(Tasks!$Q$8:$Q$207,2,Tasks!$P$8:$P$207)/SUMIF(Tasks!$Q$8:$Q$207,2,Tasks!$K$8:$K$207))</f>
        <v/>
      </c>
      <c r="G21">
        <f>IF(A21="",-1E+99,D21-C21)</f>
        <v/>
      </c>
      <c r="H21">
        <f>IF(A21="",NA(),E21)</f>
        <v/>
      </c>
      <c r="I21">
        <f>IF(A21="",NA(),F21)</f>
        <v/>
      </c>
      <c r="J21">
        <f>IF(A21="",NA(),C21)</f>
        <v/>
      </c>
      <c r="K21">
        <f>IF(A21="",NA(),D21)</f>
        <v/>
      </c>
    </row>
    <row r="22">
      <c r="A22">
        <f>Settings!$D$16&amp;""</f>
        <v/>
      </c>
      <c r="B22">
        <f>IF(A22="", " ",A22)</f>
        <v/>
      </c>
      <c r="C22">
        <f>SUMIF(Tasks!$Q$8:$Q$207,3,Tasks!$H$8:$H$207)</f>
        <v/>
      </c>
      <c r="D22">
        <f>SUMIF(Tasks!$Q$8:$Q$207,3,Tasks!$I$8:$I$207)</f>
        <v/>
      </c>
      <c r="E22">
        <f>IF(SUMIF(Tasks!$Q$8:$Q$207,3,Tasks!$K$8:$K$207)=0,0,SUMIF(Tasks!$Q$8:$Q$207,3,Tasks!$O$8:$O$207)/SUMIF(Tasks!$Q$8:$Q$207,3,Tasks!$K$8:$K$207))</f>
        <v/>
      </c>
      <c r="F22">
        <f>IF(SUMIF(Tasks!$Q$8:$Q$207,3,Tasks!$K$8:$K$207)=0,0,SUMIF(Tasks!$Q$8:$Q$207,3,Tasks!$P$8:$P$207)/SUMIF(Tasks!$Q$8:$Q$207,3,Tasks!$K$8:$K$207))</f>
        <v/>
      </c>
      <c r="G22">
        <f>IF(A22="",-1E+99,D22-C22)</f>
        <v/>
      </c>
      <c r="H22">
        <f>IF(A22="",NA(),E22)</f>
        <v/>
      </c>
      <c r="I22">
        <f>IF(A22="",NA(),F22)</f>
        <v/>
      </c>
      <c r="J22">
        <f>IF(A22="",NA(),C22)</f>
        <v/>
      </c>
      <c r="K22">
        <f>IF(A22="",NA(),D22)</f>
        <v/>
      </c>
    </row>
    <row r="23">
      <c r="A23">
        <f>Settings!$D$17&amp;""</f>
        <v/>
      </c>
      <c r="B23">
        <f>IF(A23="", " ",A23)</f>
        <v/>
      </c>
      <c r="C23">
        <f>SUMIF(Tasks!$Q$8:$Q$207,4,Tasks!$H$8:$H$207)</f>
        <v/>
      </c>
      <c r="D23">
        <f>SUMIF(Tasks!$Q$8:$Q$207,4,Tasks!$I$8:$I$207)</f>
        <v/>
      </c>
      <c r="E23">
        <f>IF(SUMIF(Tasks!$Q$8:$Q$207,4,Tasks!$K$8:$K$207)=0,0,SUMIF(Tasks!$Q$8:$Q$207,4,Tasks!$O$8:$O$207)/SUMIF(Tasks!$Q$8:$Q$207,4,Tasks!$K$8:$K$207))</f>
        <v/>
      </c>
      <c r="F23">
        <f>IF(SUMIF(Tasks!$Q$8:$Q$207,4,Tasks!$K$8:$K$207)=0,0,SUMIF(Tasks!$Q$8:$Q$207,4,Tasks!$P$8:$P$207)/SUMIF(Tasks!$Q$8:$Q$207,4,Tasks!$K$8:$K$207))</f>
        <v/>
      </c>
      <c r="G23">
        <f>IF(A23="",-1E+99,D23-C23)</f>
        <v/>
      </c>
      <c r="H23">
        <f>IF(A23="",NA(),E23)</f>
        <v/>
      </c>
      <c r="I23">
        <f>IF(A23="",NA(),F23)</f>
        <v/>
      </c>
      <c r="J23">
        <f>IF(A23="",NA(),C23)</f>
        <v/>
      </c>
      <c r="K23">
        <f>IF(A23="",NA(),D23)</f>
        <v/>
      </c>
    </row>
    <row r="24">
      <c r="A24">
        <f>Settings!$D$18&amp;""</f>
        <v/>
      </c>
      <c r="B24">
        <f>IF(A24="", " ",A24)</f>
        <v/>
      </c>
      <c r="C24">
        <f>SUMIF(Tasks!$Q$8:$Q$207,5,Tasks!$H$8:$H$207)</f>
        <v/>
      </c>
      <c r="D24">
        <f>SUMIF(Tasks!$Q$8:$Q$207,5,Tasks!$I$8:$I$207)</f>
        <v/>
      </c>
      <c r="E24">
        <f>IF(SUMIF(Tasks!$Q$8:$Q$207,5,Tasks!$K$8:$K$207)=0,0,SUMIF(Tasks!$Q$8:$Q$207,5,Tasks!$O$8:$O$207)/SUMIF(Tasks!$Q$8:$Q$207,5,Tasks!$K$8:$K$207))</f>
        <v/>
      </c>
      <c r="F24">
        <f>IF(SUMIF(Tasks!$Q$8:$Q$207,5,Tasks!$K$8:$K$207)=0,0,SUMIF(Tasks!$Q$8:$Q$207,5,Tasks!$P$8:$P$207)/SUMIF(Tasks!$Q$8:$Q$207,5,Tasks!$K$8:$K$207))</f>
        <v/>
      </c>
      <c r="G24">
        <f>IF(A24="",-1E+99,D24-C24)</f>
        <v/>
      </c>
      <c r="H24">
        <f>IF(A24="",NA(),E24)</f>
        <v/>
      </c>
      <c r="I24">
        <f>IF(A24="",NA(),F24)</f>
        <v/>
      </c>
      <c r="J24">
        <f>IF(A24="",NA(),C24)</f>
        <v/>
      </c>
      <c r="K24">
        <f>IF(A24="",NA(),D24)</f>
        <v/>
      </c>
    </row>
    <row r="25">
      <c r="A25">
        <f>Settings!$D$19&amp;""</f>
        <v/>
      </c>
      <c r="B25">
        <f>IF(A25="", " ",A25)</f>
        <v/>
      </c>
      <c r="C25">
        <f>SUMIF(Tasks!$Q$8:$Q$207,6,Tasks!$H$8:$H$207)</f>
        <v/>
      </c>
      <c r="D25">
        <f>SUMIF(Tasks!$Q$8:$Q$207,6,Tasks!$I$8:$I$207)</f>
        <v/>
      </c>
      <c r="E25">
        <f>IF(SUMIF(Tasks!$Q$8:$Q$207,6,Tasks!$K$8:$K$207)=0,0,SUMIF(Tasks!$Q$8:$Q$207,6,Tasks!$O$8:$O$207)/SUMIF(Tasks!$Q$8:$Q$207,6,Tasks!$K$8:$K$207))</f>
        <v/>
      </c>
      <c r="F25">
        <f>IF(SUMIF(Tasks!$Q$8:$Q$207,6,Tasks!$K$8:$K$207)=0,0,SUMIF(Tasks!$Q$8:$Q$207,6,Tasks!$P$8:$P$207)/SUMIF(Tasks!$Q$8:$Q$207,6,Tasks!$K$8:$K$207))</f>
        <v/>
      </c>
      <c r="G25">
        <f>IF(A25="",-1E+99,D25-C25)</f>
        <v/>
      </c>
      <c r="H25">
        <f>IF(A25="",NA(),E25)</f>
        <v/>
      </c>
      <c r="I25">
        <f>IF(A25="",NA(),F25)</f>
        <v/>
      </c>
      <c r="J25">
        <f>IF(A25="",NA(),C25)</f>
        <v/>
      </c>
      <c r="K25">
        <f>IF(A25="",NA(),D25)</f>
        <v/>
      </c>
    </row>
    <row r="26">
      <c r="A26">
        <f>Settings!$D$20&amp;""</f>
        <v/>
      </c>
      <c r="B26">
        <f>IF(A26="", " ",A26)</f>
        <v/>
      </c>
      <c r="C26">
        <f>SUMIF(Tasks!$Q$8:$Q$207,7,Tasks!$H$8:$H$207)</f>
        <v/>
      </c>
      <c r="D26">
        <f>SUMIF(Tasks!$Q$8:$Q$207,7,Tasks!$I$8:$I$207)</f>
        <v/>
      </c>
      <c r="E26">
        <f>IF(SUMIF(Tasks!$Q$8:$Q$207,7,Tasks!$K$8:$K$207)=0,0,SUMIF(Tasks!$Q$8:$Q$207,7,Tasks!$O$8:$O$207)/SUMIF(Tasks!$Q$8:$Q$207,7,Tasks!$K$8:$K$207))</f>
        <v/>
      </c>
      <c r="F26">
        <f>IF(SUMIF(Tasks!$Q$8:$Q$207,7,Tasks!$K$8:$K$207)=0,0,SUMIF(Tasks!$Q$8:$Q$207,7,Tasks!$P$8:$P$207)/SUMIF(Tasks!$Q$8:$Q$207,7,Tasks!$K$8:$K$207))</f>
        <v/>
      </c>
      <c r="G26">
        <f>IF(A26="",-1E+99,D26-C26)</f>
        <v/>
      </c>
      <c r="H26">
        <f>IF(A26="",NA(),E26)</f>
        <v/>
      </c>
      <c r="I26">
        <f>IF(A26="",NA(),F26)</f>
        <v/>
      </c>
      <c r="J26">
        <f>IF(A26="",NA(),C26)</f>
        <v/>
      </c>
      <c r="K26">
        <f>IF(A26="",NA(),D26)</f>
        <v/>
      </c>
    </row>
    <row r="27">
      <c r="A27">
        <f>Settings!$D$21&amp;""</f>
        <v/>
      </c>
      <c r="B27">
        <f>IF(A27="", " ",A27)</f>
        <v/>
      </c>
      <c r="C27">
        <f>SUMIF(Tasks!$Q$8:$Q$207,8,Tasks!$H$8:$H$207)</f>
        <v/>
      </c>
      <c r="D27">
        <f>SUMIF(Tasks!$Q$8:$Q$207,8,Tasks!$I$8:$I$207)</f>
        <v/>
      </c>
      <c r="E27">
        <f>IF(SUMIF(Tasks!$Q$8:$Q$207,8,Tasks!$K$8:$K$207)=0,0,SUMIF(Tasks!$Q$8:$Q$207,8,Tasks!$O$8:$O$207)/SUMIF(Tasks!$Q$8:$Q$207,8,Tasks!$K$8:$K$207))</f>
        <v/>
      </c>
      <c r="F27">
        <f>IF(SUMIF(Tasks!$Q$8:$Q$207,8,Tasks!$K$8:$K$207)=0,0,SUMIF(Tasks!$Q$8:$Q$207,8,Tasks!$P$8:$P$207)/SUMIF(Tasks!$Q$8:$Q$207,8,Tasks!$K$8:$K$207))</f>
        <v/>
      </c>
      <c r="G27">
        <f>IF(A27="",-1E+99,D27-C27)</f>
        <v/>
      </c>
      <c r="H27">
        <f>IF(A27="",NA(),E27)</f>
        <v/>
      </c>
      <c r="I27">
        <f>IF(A27="",NA(),F27)</f>
        <v/>
      </c>
      <c r="J27">
        <f>IF(A27="",NA(),C27)</f>
        <v/>
      </c>
      <c r="K27">
        <f>IF(A27="",NA(),D27)</f>
        <v/>
      </c>
    </row>
    <row r="30">
      <c r="A30">
        <f>Lang!$B$68</f>
        <v/>
      </c>
      <c r="B30">
        <f>COUNTIF(Tasks!$M$8:$M$207,1)</f>
        <v/>
      </c>
    </row>
    <row r="31">
      <c r="A31">
        <f>Lang!$B$69</f>
        <v/>
      </c>
      <c r="B31">
        <f>COUNTIF(Tasks!$M$8:$M$207,2)</f>
        <v/>
      </c>
    </row>
    <row r="32">
      <c r="A32">
        <f>Lang!$B$70</f>
        <v/>
      </c>
      <c r="B32">
        <f>COUNTIF(Tasks!$M$8:$M$207,3)</f>
        <v/>
      </c>
    </row>
    <row r="33">
      <c r="A33">
        <f>Lang!$B$71</f>
        <v/>
      </c>
      <c r="B33">
        <f>COUNTIF(Tasks!$M$8:$M$207,4)</f>
        <v/>
      </c>
    </row>
  </sheetData>
  <sheetProtection selectLockedCells="0" selectUnlockedCells="0" sheet="1" objects="0" insertRows="1" insertHyperlinks="1" autoFilter="1" scenarios="0" formatColumns="0" deleteColumns="1" insertColumns="1" pivotTables="1" deleteRows="1" formatCells="1" formatRows="0" sort="1" password="E7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Keywan Fakhri</dc:creator>
  <dc:title xmlns:dc="http://purl.org/dc/elements/1.1/">KeyOne Project Gantt Manager</dc:title>
  <dc:subject xmlns:dc="http://purl.org/dc/elements/1.1/">Gantt chart, progress, delays and budget tracking for projects</dc:subject>
  <dcterms:created xmlns:dcterms="http://purl.org/dc/terms/" xmlns:xsi="http://www.w3.org/2001/XMLSchema-instance" xsi:type="dcterms:W3CDTF">2026-10-16T10:51:39Z</dcterms:created>
  <dcterms:modified xmlns:dcterms="http://purl.org/dc/terms/" xmlns:xsi="http://www.w3.org/2001/XMLSchema-instance" xsi:type="dcterms:W3CDTF">2026-10-16T10:51:39Z</dcterms:modified>
  <cp:lastModifiedBy>Keywan Fakhri</cp:lastModifiedBy>
  <cp:keywords>KeyOne, Keywan Fakhri, keywanfakhri.com, Gantt, Projektplan, Projektmanagement Excel, project tracker</cp:keywords>
</cp:coreProperties>
</file>